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Here's How\Democracy\"/>
    </mc:Choice>
  </mc:AlternateContent>
  <xr:revisionPtr revIDLastSave="0" documentId="13_ncr:1_{BA10774B-A8D6-4B0D-815E-F4201DDC52C0}" xr6:coauthVersionLast="47" xr6:coauthVersionMax="47" xr10:uidLastSave="{00000000-0000-0000-0000-000000000000}"/>
  <workbookProtection workbookAlgorithmName="SHA-512" workbookHashValue="9gAgGhJQv7wWEOXY8qdrwYa2J2ASKWj6Znh3KddtUT9o9U2bUpCMtzBOPAxmyHP3Vq4x5HZSyJ2rdKDnyEfmBw==" workbookSaltValue="wtTAUjO0CC2Fymay6kenMw==" workbookSpinCount="100000" lockStructure="1"/>
  <bookViews>
    <workbookView xWindow="-120" yWindow="-120" windowWidth="29040" windowHeight="15720" tabRatio="766" firstSheet="4" activeTab="4" xr2:uid="{DFC516A3-A02B-419F-904A-BDA0B2D2B5C5}"/>
  </bookViews>
  <sheets>
    <sheet name="Press Freedom" sheetId="22" state="hidden" r:id="rId1"/>
    <sheet name="Height" sheetId="25" state="hidden" r:id="rId2"/>
    <sheet name="Air Pollution" sheetId="24" state="hidden" r:id="rId3"/>
    <sheet name="Good Country" sheetId="26" state="hidden" r:id="rId4"/>
    <sheet name="Democracy v other indices" sheetId="10" r:id="rId5"/>
    <sheet name="Chart" sheetId="27" r:id="rId6"/>
    <sheet name="Pisa" sheetId="21" state="hidden" r:id="rId7"/>
    <sheet name="Infant mortality" sheetId="7" state="hidden" r:id="rId8"/>
    <sheet name="Maternal mortality" sheetId="6" state="hidden" r:id="rId9"/>
    <sheet name="Democracy" sheetId="5" state="hidden" r:id="rId10"/>
    <sheet name="Life expectancy" sheetId="4" state="hidden" r:id="rId11"/>
    <sheet name="GDP" sheetId="3" state="hidden" r:id="rId12"/>
    <sheet name="HDI" sheetId="2" state="hidden" r:id="rId13"/>
    <sheet name="Quality of Life" sheetId="9" state="hidden" r:id="rId14"/>
    <sheet name="Economic Freedom Index_31_" sheetId="23" state="hidden" r:id="rId15"/>
    <sheet name="Comparison" sheetId="1" state="hidden" r:id="rId16"/>
    <sheet name="Alphabetical Order" sheetId="17" state="hidden" r:id="rId17"/>
    <sheet name="Population" sheetId="19" state="hidden" r:id="rId18"/>
  </sheets>
  <definedNames>
    <definedName name="All">Comparison!$AA$6:$AA$172</definedName>
    <definedName name="areas">Comparison!$AE$6:$AE$15</definedName>
    <definedName name="Asia.and.Australasia">Comparison!$AA$81:$AA$108</definedName>
    <definedName name="Central.and.Eastern.Europe">Comparison!$AA$29:$AA$56</definedName>
    <definedName name="EU">'Democracy v other indices'!$BJ$8:$BJ$34</definedName>
    <definedName name="ExternalData_1" localSheetId="2" hidden="1">'Air Pollution'!$A$1:$D$219</definedName>
    <definedName name="ExternalData_1" localSheetId="14" hidden="1">'Economic Freedom Index_31_'!$A$1:$D$178</definedName>
    <definedName name="ExternalData_1" localSheetId="3" hidden="1">'Good Country'!$A$1:$B$51</definedName>
    <definedName name="ExternalData_1" localSheetId="12" hidden="1">HDI!$A$1:$E$167</definedName>
    <definedName name="ExternalData_1" localSheetId="6" hidden="1">Pisa!$A$1:$F$81</definedName>
    <definedName name="ExternalData_1" localSheetId="17" hidden="1">Population!$A$1:$B$240</definedName>
    <definedName name="ExternalData_1" localSheetId="0" hidden="1">'Press Freedom'!$A$1:$H$180</definedName>
    <definedName name="ExternalData_2" localSheetId="11" hidden="1">GDP!$A$1:$H$220</definedName>
    <definedName name="ExternalData_2" localSheetId="1" hidden="1">Height!$A$1:$B$137</definedName>
    <definedName name="ExternalData_2" localSheetId="13" hidden="1">'Quality of Life'!$A$1:$C$112</definedName>
    <definedName name="ExternalData_3" localSheetId="10" hidden="1">'Life expectancy'!$A$1:$P$202</definedName>
    <definedName name="ExternalData_4" localSheetId="9" hidden="1">Democracy!$A$1:$T$168</definedName>
    <definedName name="ExternalData_5" localSheetId="8" hidden="1">'Maternal mortality'!$A$1:$F$186</definedName>
    <definedName name="ExternalData_6" localSheetId="7" hidden="1">'Infant mortality'!$A$1:$C$194</definedName>
    <definedName name="Latin.America.and.the.Caribbean">Comparison!$AA$57:$AA$80</definedName>
    <definedName name="Middle.East.and.North.Africa">Comparison!$AA$109:$AA$128</definedName>
    <definedName name="North.America">Comparison!$AA$6:$AA$7</definedName>
    <definedName name="OECD">Comparison!$AK$8:$AK$45</definedName>
    <definedName name="OtherEU">'Democracy v other indices'!$BH$8:$BH$33</definedName>
    <definedName name="Sub.Saharan.Africa">Comparison!$AA$129:$AA$172</definedName>
    <definedName name="Western.Europe">Comparison!$AA$8:$AA$28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27" i="10" l="1"/>
  <c r="CE27" i="10"/>
  <c r="AV3" i="10"/>
  <c r="AW3" i="10"/>
  <c r="AX3" i="10"/>
  <c r="BF39" i="10" a="1"/>
  <c r="BF39" i="10" s="1"/>
  <c r="AA6" i="10"/>
  <c r="L4" i="10"/>
  <c r="AT3" i="10" s="1"/>
  <c r="M4" i="10"/>
  <c r="AU3" i="10" s="1"/>
  <c r="N4" i="10"/>
  <c r="O4" i="10"/>
  <c r="P4" i="10"/>
  <c r="Q4" i="10"/>
  <c r="AY3" i="10" s="1"/>
  <c r="R4" i="10"/>
  <c r="AZ3" i="10" s="1"/>
  <c r="S4" i="10"/>
  <c r="BA3" i="10" s="1"/>
  <c r="T4" i="10"/>
  <c r="BB3" i="10" s="1"/>
  <c r="C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I3" i="21"/>
  <c r="J3" i="21"/>
  <c r="I4" i="21"/>
  <c r="J4" i="21"/>
  <c r="I5" i="21"/>
  <c r="J5" i="21"/>
  <c r="I6" i="21"/>
  <c r="J6" i="21"/>
  <c r="I7" i="21"/>
  <c r="J7" i="21"/>
  <c r="I8" i="21"/>
  <c r="J8" i="21"/>
  <c r="I9" i="21"/>
  <c r="J9" i="21"/>
  <c r="I10" i="21"/>
  <c r="J10" i="21"/>
  <c r="I11" i="21"/>
  <c r="J11" i="21"/>
  <c r="I12" i="21"/>
  <c r="J12" i="21"/>
  <c r="I13" i="21"/>
  <c r="J13" i="21"/>
  <c r="I14" i="21"/>
  <c r="J14" i="21"/>
  <c r="I15" i="21"/>
  <c r="J15" i="21"/>
  <c r="I16" i="21"/>
  <c r="J16" i="21"/>
  <c r="I17" i="21"/>
  <c r="J17" i="21"/>
  <c r="I18" i="21"/>
  <c r="J18" i="21"/>
  <c r="I19" i="21"/>
  <c r="J19" i="21"/>
  <c r="I20" i="21"/>
  <c r="J20" i="21"/>
  <c r="I21" i="21"/>
  <c r="J21" i="21"/>
  <c r="I22" i="21"/>
  <c r="J22" i="21"/>
  <c r="I23" i="21"/>
  <c r="J23" i="21"/>
  <c r="I24" i="21"/>
  <c r="J24" i="21"/>
  <c r="I25" i="21"/>
  <c r="J25" i="21"/>
  <c r="I26" i="21"/>
  <c r="J26" i="21"/>
  <c r="I27" i="21"/>
  <c r="J27" i="21"/>
  <c r="I28" i="21"/>
  <c r="J28" i="21"/>
  <c r="I29" i="21"/>
  <c r="J29" i="21"/>
  <c r="I30" i="21"/>
  <c r="J30" i="21"/>
  <c r="I31" i="21"/>
  <c r="J31" i="21"/>
  <c r="I32" i="21"/>
  <c r="J32" i="21"/>
  <c r="I33" i="21"/>
  <c r="J33" i="21"/>
  <c r="I34" i="21"/>
  <c r="J34" i="21"/>
  <c r="I35" i="21"/>
  <c r="J35" i="21"/>
  <c r="I36" i="21"/>
  <c r="J36" i="21"/>
  <c r="I37" i="21"/>
  <c r="J37" i="21"/>
  <c r="I38" i="21"/>
  <c r="J38" i="21"/>
  <c r="I39" i="21"/>
  <c r="J39" i="21"/>
  <c r="I40" i="21"/>
  <c r="J40" i="21"/>
  <c r="I41" i="21"/>
  <c r="J41" i="21"/>
  <c r="I42" i="21"/>
  <c r="J42" i="21"/>
  <c r="I43" i="21"/>
  <c r="J43" i="21"/>
  <c r="I44" i="21"/>
  <c r="J44" i="21"/>
  <c r="I45" i="21"/>
  <c r="J45" i="21"/>
  <c r="I46" i="21"/>
  <c r="J46" i="21"/>
  <c r="I47" i="21"/>
  <c r="J47" i="21"/>
  <c r="I48" i="21"/>
  <c r="J48" i="21"/>
  <c r="I49" i="21"/>
  <c r="J49" i="21"/>
  <c r="I50" i="21"/>
  <c r="J50" i="21"/>
  <c r="I51" i="21"/>
  <c r="J51" i="21"/>
  <c r="I52" i="21"/>
  <c r="J52" i="21"/>
  <c r="I53" i="21"/>
  <c r="J53" i="21"/>
  <c r="I54" i="21"/>
  <c r="J54" i="21"/>
  <c r="I55" i="21"/>
  <c r="J55" i="21"/>
  <c r="I56" i="21"/>
  <c r="J56" i="21"/>
  <c r="I57" i="21"/>
  <c r="J57" i="21"/>
  <c r="I58" i="21"/>
  <c r="J58" i="21"/>
  <c r="I59" i="21"/>
  <c r="J59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69" i="21"/>
  <c r="J69" i="21"/>
  <c r="I70" i="21"/>
  <c r="J70" i="21"/>
  <c r="I71" i="21"/>
  <c r="J71" i="21"/>
  <c r="I72" i="21"/>
  <c r="J72" i="21"/>
  <c r="I73" i="21"/>
  <c r="J73" i="21"/>
  <c r="I74" i="21"/>
  <c r="J74" i="21"/>
  <c r="I75" i="21"/>
  <c r="J75" i="21"/>
  <c r="I76" i="21"/>
  <c r="J76" i="21"/>
  <c r="I77" i="21"/>
  <c r="J77" i="21"/>
  <c r="I78" i="21"/>
  <c r="J78" i="21"/>
  <c r="I79" i="21"/>
  <c r="J79" i="21"/>
  <c r="I80" i="21"/>
  <c r="J80" i="21"/>
  <c r="I81" i="21"/>
  <c r="J81" i="21"/>
  <c r="I2" i="21"/>
  <c r="J2" i="21"/>
  <c r="H3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2" i="21"/>
  <c r="G2" i="21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D2" i="19"/>
  <c r="D3" i="19"/>
  <c r="Q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U2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D167" i="7"/>
  <c r="D70" i="7"/>
  <c r="D120" i="7"/>
  <c r="D10" i="7"/>
  <c r="D176" i="7"/>
  <c r="D51" i="7"/>
  <c r="D64" i="7"/>
  <c r="D72" i="7"/>
  <c r="D27" i="7"/>
  <c r="D24" i="7"/>
  <c r="D112" i="7"/>
  <c r="D80" i="7"/>
  <c r="D54" i="7"/>
  <c r="D134" i="7"/>
  <c r="D79" i="7"/>
  <c r="D15" i="7"/>
  <c r="D33" i="7"/>
  <c r="D78" i="7"/>
  <c r="D185" i="7"/>
  <c r="D130" i="7"/>
  <c r="D126" i="7"/>
  <c r="D44" i="7"/>
  <c r="D156" i="7"/>
  <c r="D74" i="7"/>
  <c r="D77" i="7"/>
  <c r="D48" i="7"/>
  <c r="D184" i="7"/>
  <c r="D164" i="7"/>
  <c r="D127" i="7"/>
  <c r="D177" i="7"/>
  <c r="D40" i="7"/>
  <c r="D91" i="7"/>
  <c r="D190" i="7"/>
  <c r="D192" i="7"/>
  <c r="D55" i="7"/>
  <c r="D60" i="7"/>
  <c r="D85" i="7"/>
  <c r="D170" i="7"/>
  <c r="D154" i="7"/>
  <c r="D62" i="7"/>
  <c r="D38" i="7"/>
  <c r="D41" i="7"/>
  <c r="D13" i="7"/>
  <c r="D16" i="7"/>
  <c r="D183" i="7"/>
  <c r="D25" i="7"/>
  <c r="D165" i="7"/>
  <c r="D140" i="7"/>
  <c r="D139" i="7"/>
  <c r="D149" i="7"/>
  <c r="D84" i="7"/>
  <c r="D114" i="7"/>
  <c r="D82" i="7"/>
  <c r="D182" i="7"/>
  <c r="D143" i="7"/>
  <c r="D4" i="7"/>
  <c r="D157" i="7"/>
  <c r="D158" i="7"/>
  <c r="D129" i="7"/>
  <c r="D8" i="7"/>
  <c r="D36" i="7"/>
  <c r="D146" i="7"/>
  <c r="D160" i="7"/>
  <c r="D68" i="7"/>
  <c r="D28" i="7"/>
  <c r="D155" i="7"/>
  <c r="D32" i="7"/>
  <c r="D100" i="7"/>
  <c r="D119" i="7"/>
  <c r="D188" i="7"/>
  <c r="D178" i="7"/>
  <c r="D132" i="7"/>
  <c r="D169" i="7"/>
  <c r="D99" i="7"/>
  <c r="D29" i="7"/>
  <c r="D3" i="7"/>
  <c r="D138" i="7"/>
  <c r="D118" i="7"/>
  <c r="D83" i="7"/>
  <c r="D125" i="7"/>
  <c r="D18" i="7"/>
  <c r="D26" i="7"/>
  <c r="D17" i="7"/>
  <c r="D180" i="7"/>
  <c r="D86" i="7"/>
  <c r="D11" i="7"/>
  <c r="D94" i="7"/>
  <c r="D71" i="7"/>
  <c r="D148" i="7"/>
  <c r="D161" i="7"/>
  <c r="D67" i="7"/>
  <c r="D108" i="7"/>
  <c r="D153" i="7"/>
  <c r="D30" i="7"/>
  <c r="D58" i="7"/>
  <c r="D186" i="7"/>
  <c r="D181" i="7"/>
  <c r="D75" i="7"/>
  <c r="D22" i="7"/>
  <c r="D14" i="7"/>
  <c r="D162" i="7"/>
  <c r="D142" i="7"/>
  <c r="D65" i="7"/>
  <c r="D61" i="7"/>
  <c r="D187" i="7"/>
  <c r="D52" i="7"/>
  <c r="D135" i="7"/>
  <c r="D175" i="7"/>
  <c r="D101" i="7"/>
  <c r="D87" i="7"/>
  <c r="D123" i="7"/>
  <c r="D93" i="7"/>
  <c r="D19" i="7"/>
  <c r="D96" i="7"/>
  <c r="D9" i="7"/>
  <c r="D110" i="7"/>
  <c r="D174" i="7"/>
  <c r="D151" i="7"/>
  <c r="D144" i="7"/>
  <c r="D133" i="7"/>
  <c r="D131" i="7"/>
  <c r="D34" i="7"/>
  <c r="D39" i="7"/>
  <c r="D97" i="7"/>
  <c r="D179" i="7"/>
  <c r="D193" i="7"/>
  <c r="D102" i="7"/>
  <c r="D47" i="7"/>
  <c r="D5" i="7"/>
  <c r="D73" i="7"/>
  <c r="D173" i="7"/>
  <c r="D106" i="7"/>
  <c r="D92" i="7"/>
  <c r="D152" i="7"/>
  <c r="D111" i="7"/>
  <c r="D81" i="7"/>
  <c r="D128" i="7"/>
  <c r="D37" i="7"/>
  <c r="D23" i="7"/>
  <c r="D45" i="7"/>
  <c r="D56" i="7"/>
  <c r="D42" i="7"/>
  <c r="D145" i="7"/>
  <c r="D95" i="7"/>
  <c r="D122" i="7"/>
  <c r="D90" i="7"/>
  <c r="D107" i="7"/>
  <c r="D2" i="7"/>
  <c r="D59" i="7"/>
  <c r="D141" i="7"/>
  <c r="D43" i="7"/>
  <c r="D88" i="7"/>
  <c r="D191" i="7"/>
  <c r="D6" i="7"/>
  <c r="D46" i="7"/>
  <c r="D7" i="7"/>
  <c r="D113" i="7"/>
  <c r="D194" i="7"/>
  <c r="D136" i="7"/>
  <c r="D20" i="7"/>
  <c r="D189" i="7"/>
  <c r="D21" i="7"/>
  <c r="D57" i="7"/>
  <c r="D166" i="7"/>
  <c r="D109" i="7"/>
  <c r="D12" i="7"/>
  <c r="D31" i="7"/>
  <c r="D117" i="7"/>
  <c r="D98" i="7"/>
  <c r="D137" i="7"/>
  <c r="D159" i="7"/>
  <c r="D66" i="7"/>
  <c r="D172" i="7"/>
  <c r="D76" i="7"/>
  <c r="D104" i="7"/>
  <c r="D105" i="7"/>
  <c r="D69" i="7"/>
  <c r="D147" i="7"/>
  <c r="D116" i="7"/>
  <c r="D150" i="7"/>
  <c r="D63" i="7"/>
  <c r="D53" i="7"/>
  <c r="D35" i="7"/>
  <c r="D50" i="7"/>
  <c r="D49" i="7"/>
  <c r="D89" i="7"/>
  <c r="D124" i="7"/>
  <c r="D121" i="7"/>
  <c r="D115" i="7"/>
  <c r="D103" i="7"/>
  <c r="D168" i="7"/>
  <c r="D171" i="7"/>
  <c r="D163" i="7"/>
  <c r="AU5" i="1" a="1"/>
  <c r="AU5" i="1" s="1"/>
  <c r="AS5" i="1" s="1" a="1"/>
  <c r="AS5" i="1" s="1"/>
  <c r="D116" i="25" s="1"/>
  <c r="J4" i="10"/>
  <c r="AR3" i="10" s="1"/>
  <c r="K4" i="10"/>
  <c r="AS3" i="10" s="1"/>
  <c r="Y4" i="10"/>
  <c r="C4" i="10"/>
  <c r="X4" i="10" s="1"/>
  <c r="D4" i="10"/>
  <c r="AL3" i="10" s="1"/>
  <c r="E4" i="10"/>
  <c r="AM3" i="10" s="1"/>
  <c r="F4" i="10"/>
  <c r="AN3" i="10" s="1"/>
  <c r="G4" i="10"/>
  <c r="AO3" i="10" s="1"/>
  <c r="H4" i="10"/>
  <c r="AP3" i="10" s="1"/>
  <c r="I4" i="10"/>
  <c r="AQ3" i="10" s="1"/>
  <c r="AC6" i="10" l="1"/>
  <c r="AK3" i="10"/>
  <c r="E160" i="23"/>
  <c r="E159" i="23"/>
  <c r="E144" i="23"/>
  <c r="E122" i="23"/>
  <c r="E75" i="23"/>
  <c r="E14" i="23"/>
  <c r="E165" i="24"/>
  <c r="E171" i="23"/>
  <c r="E158" i="23"/>
  <c r="E143" i="23"/>
  <c r="E121" i="23"/>
  <c r="E73" i="23"/>
  <c r="E12" i="23"/>
  <c r="E77" i="24"/>
  <c r="E170" i="23"/>
  <c r="E157" i="23"/>
  <c r="E142" i="23"/>
  <c r="E120" i="23"/>
  <c r="E71" i="23"/>
  <c r="E6" i="23"/>
  <c r="E211" i="24"/>
  <c r="E191" i="24"/>
  <c r="E169" i="23"/>
  <c r="E139" i="23"/>
  <c r="E141" i="23"/>
  <c r="E118" i="23"/>
  <c r="E66" i="23"/>
  <c r="E2" i="23"/>
  <c r="E60" i="24"/>
  <c r="E168" i="23"/>
  <c r="E156" i="23"/>
  <c r="E140" i="23"/>
  <c r="E113" i="23"/>
  <c r="E64" i="23"/>
  <c r="E115" i="24"/>
  <c r="E172" i="23"/>
  <c r="E167" i="23"/>
  <c r="E155" i="23"/>
  <c r="E138" i="23"/>
  <c r="E111" i="23"/>
  <c r="E58" i="23"/>
  <c r="E34" i="24"/>
  <c r="E166" i="23"/>
  <c r="E154" i="23"/>
  <c r="E137" i="23"/>
  <c r="E106" i="23"/>
  <c r="E56" i="23"/>
  <c r="D132" i="25"/>
  <c r="E127" i="23"/>
  <c r="E165" i="23"/>
  <c r="E153" i="23"/>
  <c r="E136" i="23"/>
  <c r="E104" i="23"/>
  <c r="E54" i="23"/>
  <c r="I2" i="22"/>
  <c r="D5" i="25"/>
  <c r="D21" i="25"/>
  <c r="D37" i="25"/>
  <c r="D53" i="25"/>
  <c r="D69" i="25"/>
  <c r="D85" i="25"/>
  <c r="D101" i="25"/>
  <c r="D117" i="25"/>
  <c r="D133" i="25"/>
  <c r="E87" i="24"/>
  <c r="E11" i="24"/>
  <c r="E6" i="24"/>
  <c r="E140" i="24"/>
  <c r="E134" i="24"/>
  <c r="E171" i="24"/>
  <c r="E118" i="24"/>
  <c r="E36" i="24"/>
  <c r="E144" i="24"/>
  <c r="E137" i="24"/>
  <c r="E50" i="24"/>
  <c r="E42" i="24"/>
  <c r="E202" i="24"/>
  <c r="E13" i="23"/>
  <c r="E29" i="23"/>
  <c r="E46" i="23"/>
  <c r="E65" i="23"/>
  <c r="E81" i="23"/>
  <c r="E96" i="23"/>
  <c r="E112" i="23"/>
  <c r="D6" i="25"/>
  <c r="D22" i="25"/>
  <c r="D38" i="25"/>
  <c r="D54" i="25"/>
  <c r="D70" i="25"/>
  <c r="D86" i="25"/>
  <c r="D102" i="25"/>
  <c r="D118" i="25"/>
  <c r="D134" i="25"/>
  <c r="E111" i="24"/>
  <c r="E55" i="24"/>
  <c r="E124" i="24"/>
  <c r="E48" i="24"/>
  <c r="E66" i="24"/>
  <c r="E208" i="24"/>
  <c r="E169" i="24"/>
  <c r="E49" i="24"/>
  <c r="E102" i="24"/>
  <c r="E51" i="24"/>
  <c r="E158" i="24"/>
  <c r="E80" i="24"/>
  <c r="E103" i="24"/>
  <c r="D7" i="25"/>
  <c r="D23" i="25"/>
  <c r="D39" i="25"/>
  <c r="D55" i="25"/>
  <c r="D71" i="25"/>
  <c r="D87" i="25"/>
  <c r="D103" i="25"/>
  <c r="D119" i="25"/>
  <c r="D135" i="25"/>
  <c r="E32" i="24"/>
  <c r="E172" i="24"/>
  <c r="E138" i="24"/>
  <c r="E153" i="24"/>
  <c r="E122" i="24"/>
  <c r="E46" i="24"/>
  <c r="E203" i="24"/>
  <c r="E72" i="24"/>
  <c r="E196" i="24"/>
  <c r="E22" i="24"/>
  <c r="E44" i="24"/>
  <c r="E188" i="24"/>
  <c r="E179" i="24"/>
  <c r="E15" i="23"/>
  <c r="E31" i="23"/>
  <c r="E50" i="23"/>
  <c r="E67" i="23"/>
  <c r="E83" i="23"/>
  <c r="E98" i="23"/>
  <c r="E114" i="23"/>
  <c r="D8" i="25"/>
  <c r="D24" i="25"/>
  <c r="D40" i="25"/>
  <c r="D56" i="25"/>
  <c r="D72" i="25"/>
  <c r="D88" i="25"/>
  <c r="D104" i="25"/>
  <c r="D120" i="25"/>
  <c r="D136" i="25"/>
  <c r="E186" i="24"/>
  <c r="E78" i="24"/>
  <c r="E56" i="24"/>
  <c r="E156" i="24"/>
  <c r="E5" i="24"/>
  <c r="E139" i="24"/>
  <c r="E86" i="24"/>
  <c r="E149" i="24"/>
  <c r="E168" i="24"/>
  <c r="E216" i="24"/>
  <c r="E93" i="24"/>
  <c r="E99" i="24"/>
  <c r="E74" i="24"/>
  <c r="E16" i="23"/>
  <c r="E32" i="23"/>
  <c r="E51" i="23"/>
  <c r="E68" i="23"/>
  <c r="E84" i="23"/>
  <c r="E99" i="23"/>
  <c r="E115" i="23"/>
  <c r="E131" i="23"/>
  <c r="D9" i="25"/>
  <c r="D25" i="25"/>
  <c r="D41" i="25"/>
  <c r="D57" i="25"/>
  <c r="D73" i="25"/>
  <c r="D89" i="25"/>
  <c r="D105" i="25"/>
  <c r="D121" i="25"/>
  <c r="D137" i="25"/>
  <c r="E219" i="24"/>
  <c r="E213" i="24"/>
  <c r="E38" i="24"/>
  <c r="E26" i="24"/>
  <c r="E21" i="24"/>
  <c r="E126" i="24"/>
  <c r="E82" i="24"/>
  <c r="E109" i="24"/>
  <c r="E173" i="24"/>
  <c r="E161" i="24"/>
  <c r="E135" i="24"/>
  <c r="E160" i="24"/>
  <c r="E59" i="24"/>
  <c r="E17" i="23"/>
  <c r="E34" i="23"/>
  <c r="E52" i="23"/>
  <c r="E69" i="23"/>
  <c r="E85" i="23"/>
  <c r="E100" i="23"/>
  <c r="E116" i="23"/>
  <c r="D10" i="25"/>
  <c r="D26" i="25"/>
  <c r="D42" i="25"/>
  <c r="D58" i="25"/>
  <c r="D74" i="25"/>
  <c r="D90" i="25"/>
  <c r="D106" i="25"/>
  <c r="D122" i="25"/>
  <c r="E159" i="24"/>
  <c r="E17" i="24"/>
  <c r="E157" i="24"/>
  <c r="E145" i="24"/>
  <c r="E27" i="24"/>
  <c r="E8" i="24"/>
  <c r="E101" i="24"/>
  <c r="E104" i="24"/>
  <c r="E95" i="24"/>
  <c r="E143" i="24"/>
  <c r="E209" i="24"/>
  <c r="E117" i="24"/>
  <c r="E164" i="24"/>
  <c r="E84" i="24"/>
  <c r="E18" i="23"/>
  <c r="E35" i="23"/>
  <c r="E53" i="23"/>
  <c r="E70" i="23"/>
  <c r="E86" i="23"/>
  <c r="E101" i="23"/>
  <c r="E117" i="23"/>
  <c r="E38" i="23"/>
  <c r="D11" i="25"/>
  <c r="D27" i="25"/>
  <c r="D43" i="25"/>
  <c r="D59" i="25"/>
  <c r="D75" i="25"/>
  <c r="D91" i="25"/>
  <c r="D107" i="25"/>
  <c r="D123" i="25"/>
  <c r="E123" i="24"/>
  <c r="E92" i="24"/>
  <c r="E210" i="24"/>
  <c r="E110" i="24"/>
  <c r="E3" i="24"/>
  <c r="E197" i="24"/>
  <c r="E127" i="24"/>
  <c r="E88" i="24"/>
  <c r="E207" i="24"/>
  <c r="E43" i="24"/>
  <c r="E133" i="24"/>
  <c r="E119" i="24"/>
  <c r="E183" i="24"/>
  <c r="E170" i="24"/>
  <c r="D12" i="25"/>
  <c r="D28" i="25"/>
  <c r="D44" i="25"/>
  <c r="D60" i="25"/>
  <c r="D76" i="25"/>
  <c r="D92" i="25"/>
  <c r="D108" i="25"/>
  <c r="D124" i="25"/>
  <c r="E54" i="24"/>
  <c r="E81" i="24"/>
  <c r="E52" i="24"/>
  <c r="E214" i="24"/>
  <c r="E33" i="24"/>
  <c r="E91" i="24"/>
  <c r="E107" i="24"/>
  <c r="E70" i="24"/>
  <c r="E146" i="24"/>
  <c r="E130" i="24"/>
  <c r="E85" i="24"/>
  <c r="E61" i="24"/>
  <c r="E105" i="24"/>
  <c r="E45" i="24"/>
  <c r="E3" i="23"/>
  <c r="E20" i="23"/>
  <c r="E37" i="23"/>
  <c r="E55" i="23"/>
  <c r="E72" i="23"/>
  <c r="E33" i="23"/>
  <c r="E103" i="23"/>
  <c r="E119" i="23"/>
  <c r="D13" i="25"/>
  <c r="D29" i="25"/>
  <c r="D45" i="25"/>
  <c r="D61" i="25"/>
  <c r="D77" i="25"/>
  <c r="D93" i="25"/>
  <c r="D109" i="25"/>
  <c r="D125" i="25"/>
  <c r="E9" i="24"/>
  <c r="E94" i="24"/>
  <c r="E20" i="24"/>
  <c r="E63" i="24"/>
  <c r="E40" i="24"/>
  <c r="E69" i="24"/>
  <c r="E178" i="24"/>
  <c r="E90" i="24"/>
  <c r="E62" i="24"/>
  <c r="E215" i="24"/>
  <c r="E212" i="24"/>
  <c r="E83" i="24"/>
  <c r="E148" i="24"/>
  <c r="E106" i="24"/>
  <c r="E4" i="23"/>
  <c r="E21" i="23"/>
  <c r="E48" i="23"/>
  <c r="D14" i="25"/>
  <c r="D30" i="25"/>
  <c r="D46" i="25"/>
  <c r="D62" i="25"/>
  <c r="D78" i="25"/>
  <c r="D94" i="25"/>
  <c r="D110" i="25"/>
  <c r="D126" i="25"/>
  <c r="E79" i="24"/>
  <c r="E162" i="24"/>
  <c r="E71" i="24"/>
  <c r="E167" i="24"/>
  <c r="E75" i="24"/>
  <c r="E64" i="24"/>
  <c r="E114" i="24"/>
  <c r="E163" i="24"/>
  <c r="E125" i="24"/>
  <c r="E25" i="24"/>
  <c r="E29" i="24"/>
  <c r="E190" i="24"/>
  <c r="E16" i="24"/>
  <c r="E113" i="24"/>
  <c r="E5" i="23"/>
  <c r="E22" i="23"/>
  <c r="E39" i="23"/>
  <c r="E57" i="23"/>
  <c r="E74" i="23"/>
  <c r="E89" i="23"/>
  <c r="E105" i="23"/>
  <c r="D15" i="25"/>
  <c r="D31" i="25"/>
  <c r="D47" i="25"/>
  <c r="D63" i="25"/>
  <c r="D79" i="25"/>
  <c r="D95" i="25"/>
  <c r="D111" i="25"/>
  <c r="D127" i="25"/>
  <c r="E181" i="24"/>
  <c r="E30" i="24"/>
  <c r="E195" i="24"/>
  <c r="E23" i="24"/>
  <c r="E47" i="24"/>
  <c r="E96" i="24"/>
  <c r="E154" i="24"/>
  <c r="E129" i="24"/>
  <c r="E205" i="24"/>
  <c r="E136" i="24"/>
  <c r="E24" i="24"/>
  <c r="E180" i="24"/>
  <c r="E39" i="24"/>
  <c r="E192" i="24"/>
  <c r="D16" i="25"/>
  <c r="D32" i="25"/>
  <c r="D48" i="25"/>
  <c r="D64" i="25"/>
  <c r="D80" i="25"/>
  <c r="D96" i="25"/>
  <c r="D112" i="25"/>
  <c r="D128" i="25"/>
  <c r="E15" i="24"/>
  <c r="E187" i="24"/>
  <c r="E108" i="24"/>
  <c r="E68" i="24"/>
  <c r="E10" i="24"/>
  <c r="E194" i="24"/>
  <c r="E2" i="24"/>
  <c r="E73" i="24"/>
  <c r="E142" i="24"/>
  <c r="E89" i="24"/>
  <c r="E18" i="24"/>
  <c r="E151" i="24"/>
  <c r="E97" i="24"/>
  <c r="E41" i="24"/>
  <c r="E7" i="23"/>
  <c r="E24" i="23"/>
  <c r="E41" i="23"/>
  <c r="E59" i="23"/>
  <c r="E76" i="23"/>
  <c r="E91" i="23"/>
  <c r="E107" i="23"/>
  <c r="E123" i="23"/>
  <c r="D17" i="25"/>
  <c r="D33" i="25"/>
  <c r="D49" i="25"/>
  <c r="D65" i="25"/>
  <c r="D81" i="25"/>
  <c r="D97" i="25"/>
  <c r="D113" i="25"/>
  <c r="D129" i="25"/>
  <c r="E120" i="24"/>
  <c r="E206" i="24"/>
  <c r="E189" i="24"/>
  <c r="E166" i="24"/>
  <c r="E199" i="24"/>
  <c r="E112" i="24"/>
  <c r="E147" i="24"/>
  <c r="E57" i="24"/>
  <c r="E7" i="24"/>
  <c r="E141" i="24"/>
  <c r="E19" i="24"/>
  <c r="E67" i="24"/>
  <c r="E182" i="24"/>
  <c r="E155" i="24"/>
  <c r="E8" i="23"/>
  <c r="E25" i="23"/>
  <c r="E42" i="23"/>
  <c r="E60" i="23"/>
  <c r="E77" i="23"/>
  <c r="E92" i="23"/>
  <c r="E108" i="23"/>
  <c r="E124" i="23"/>
  <c r="D2" i="25"/>
  <c r="D18" i="25"/>
  <c r="D34" i="25"/>
  <c r="D50" i="25"/>
  <c r="D66" i="25"/>
  <c r="D82" i="25"/>
  <c r="D98" i="25"/>
  <c r="D114" i="25"/>
  <c r="D130" i="25"/>
  <c r="E177" i="24"/>
  <c r="E193" i="24"/>
  <c r="E204" i="24"/>
  <c r="E175" i="24"/>
  <c r="E58" i="24"/>
  <c r="E31" i="24"/>
  <c r="E184" i="24"/>
  <c r="E65" i="24"/>
  <c r="E217" i="24"/>
  <c r="E128" i="24"/>
  <c r="E13" i="24"/>
  <c r="E174" i="24"/>
  <c r="E100" i="24"/>
  <c r="E185" i="24"/>
  <c r="E9" i="23"/>
  <c r="E26" i="23"/>
  <c r="E43" i="23"/>
  <c r="E61" i="23"/>
  <c r="E78" i="23"/>
  <c r="E93" i="23"/>
  <c r="E109" i="23"/>
  <c r="E125" i="23"/>
  <c r="D3" i="25"/>
  <c r="D19" i="25"/>
  <c r="D35" i="25"/>
  <c r="D51" i="25"/>
  <c r="D67" i="25"/>
  <c r="D83" i="25"/>
  <c r="D99" i="25"/>
  <c r="D115" i="25"/>
  <c r="D131" i="25"/>
  <c r="E35" i="24"/>
  <c r="E121" i="24"/>
  <c r="E152" i="24"/>
  <c r="E200" i="24"/>
  <c r="E132" i="24"/>
  <c r="E218" i="24"/>
  <c r="E116" i="24"/>
  <c r="E4" i="24"/>
  <c r="E76" i="24"/>
  <c r="E198" i="24"/>
  <c r="E131" i="24"/>
  <c r="E98" i="24"/>
  <c r="E12" i="24"/>
  <c r="E150" i="24"/>
  <c r="E11" i="23"/>
  <c r="E27" i="23"/>
  <c r="E44" i="23"/>
  <c r="E63" i="23"/>
  <c r="E79" i="23"/>
  <c r="E94" i="23"/>
  <c r="E110" i="23"/>
  <c r="E126" i="23"/>
  <c r="E164" i="23"/>
  <c r="E152" i="23"/>
  <c r="E135" i="23"/>
  <c r="E102" i="23"/>
  <c r="E47" i="23"/>
  <c r="D100" i="25"/>
  <c r="E173" i="23"/>
  <c r="E163" i="23"/>
  <c r="E151" i="23"/>
  <c r="E134" i="23"/>
  <c r="E97" i="23"/>
  <c r="E45" i="23"/>
  <c r="E14" i="24"/>
  <c r="D84" i="25"/>
  <c r="E19" i="23"/>
  <c r="E178" i="23"/>
  <c r="E162" i="23"/>
  <c r="E150" i="23"/>
  <c r="E133" i="23"/>
  <c r="E95" i="23"/>
  <c r="E40" i="23"/>
  <c r="E53" i="24"/>
  <c r="D68" i="25"/>
  <c r="E145" i="23"/>
  <c r="E177" i="23"/>
  <c r="E161" i="23"/>
  <c r="E149" i="23"/>
  <c r="E132" i="23"/>
  <c r="E90" i="23"/>
  <c r="E36" i="23"/>
  <c r="E201" i="24"/>
  <c r="D52" i="25"/>
  <c r="E80" i="23"/>
  <c r="E176" i="23"/>
  <c r="E49" i="23"/>
  <c r="E148" i="23"/>
  <c r="E130" i="23"/>
  <c r="E88" i="23"/>
  <c r="E30" i="23"/>
  <c r="E176" i="24"/>
  <c r="D36" i="25"/>
  <c r="E175" i="23"/>
  <c r="E62" i="23"/>
  <c r="E147" i="23"/>
  <c r="E129" i="23"/>
  <c r="E87" i="23"/>
  <c r="E28" i="23"/>
  <c r="E37" i="24"/>
  <c r="D20" i="25"/>
  <c r="E174" i="23"/>
  <c r="E10" i="23"/>
  <c r="E146" i="23"/>
  <c r="E128" i="23"/>
  <c r="E82" i="23"/>
  <c r="E23" i="23"/>
  <c r="E28" i="24"/>
  <c r="D4" i="25"/>
  <c r="BQ7" i="10" a="1"/>
  <c r="BQ7" i="10" s="1"/>
  <c r="BS7" i="10" a="1"/>
  <c r="BS7" i="10" s="1"/>
  <c r="I178" i="22"/>
  <c r="I162" i="22"/>
  <c r="I146" i="22"/>
  <c r="I130" i="22"/>
  <c r="I114" i="22"/>
  <c r="I98" i="22"/>
  <c r="I82" i="22"/>
  <c r="I66" i="22"/>
  <c r="I50" i="22"/>
  <c r="I34" i="22"/>
  <c r="I18" i="22"/>
  <c r="I177" i="22"/>
  <c r="I161" i="22"/>
  <c r="I145" i="22"/>
  <c r="I129" i="22"/>
  <c r="I113" i="22"/>
  <c r="I97" i="22"/>
  <c r="I81" i="22"/>
  <c r="I65" i="22"/>
  <c r="I49" i="22"/>
  <c r="I33" i="22"/>
  <c r="I17" i="22"/>
  <c r="I96" i="22"/>
  <c r="I80" i="22"/>
  <c r="I64" i="22"/>
  <c r="I48" i="22"/>
  <c r="I32" i="22"/>
  <c r="I175" i="22"/>
  <c r="I159" i="22"/>
  <c r="I143" i="22"/>
  <c r="I127" i="22"/>
  <c r="I111" i="22"/>
  <c r="I95" i="22"/>
  <c r="I79" i="22"/>
  <c r="I63" i="22"/>
  <c r="I47" i="22"/>
  <c r="I31" i="22"/>
  <c r="I15" i="22"/>
  <c r="I174" i="22"/>
  <c r="I158" i="22"/>
  <c r="I142" i="22"/>
  <c r="I126" i="22"/>
  <c r="I110" i="22"/>
  <c r="I94" i="22"/>
  <c r="I78" i="22"/>
  <c r="I62" i="22"/>
  <c r="I46" i="22"/>
  <c r="I30" i="22"/>
  <c r="I14" i="22"/>
  <c r="I16" i="22"/>
  <c r="I173" i="22"/>
  <c r="I157" i="22"/>
  <c r="I141" i="22"/>
  <c r="I125" i="22"/>
  <c r="I109" i="22"/>
  <c r="I93" i="22"/>
  <c r="I77" i="22"/>
  <c r="I61" i="22"/>
  <c r="I45" i="22"/>
  <c r="I29" i="22"/>
  <c r="I13" i="22"/>
  <c r="I172" i="22"/>
  <c r="I156" i="22"/>
  <c r="I140" i="22"/>
  <c r="I124" i="22"/>
  <c r="I108" i="22"/>
  <c r="I92" i="22"/>
  <c r="I76" i="22"/>
  <c r="I60" i="22"/>
  <c r="I44" i="22"/>
  <c r="I28" i="22"/>
  <c r="I12" i="22"/>
  <c r="I11" i="22"/>
  <c r="I144" i="22"/>
  <c r="I155" i="22"/>
  <c r="I139" i="22"/>
  <c r="I59" i="22"/>
  <c r="I170" i="22"/>
  <c r="I154" i="22"/>
  <c r="I138" i="22"/>
  <c r="I122" i="22"/>
  <c r="I106" i="22"/>
  <c r="I90" i="22"/>
  <c r="I74" i="22"/>
  <c r="I58" i="22"/>
  <c r="I42" i="22"/>
  <c r="I26" i="22"/>
  <c r="I10" i="22"/>
  <c r="I176" i="22"/>
  <c r="I43" i="22"/>
  <c r="I169" i="22"/>
  <c r="I153" i="22"/>
  <c r="I137" i="22"/>
  <c r="I121" i="22"/>
  <c r="I105" i="22"/>
  <c r="I89" i="22"/>
  <c r="I73" i="22"/>
  <c r="I57" i="22"/>
  <c r="I41" i="22"/>
  <c r="I25" i="22"/>
  <c r="I9" i="22"/>
  <c r="I160" i="22"/>
  <c r="I171" i="22"/>
  <c r="I27" i="22"/>
  <c r="I168" i="22"/>
  <c r="I152" i="22"/>
  <c r="I136" i="22"/>
  <c r="I120" i="22"/>
  <c r="I104" i="22"/>
  <c r="I88" i="22"/>
  <c r="I72" i="22"/>
  <c r="I56" i="22"/>
  <c r="I40" i="22"/>
  <c r="I24" i="22"/>
  <c r="I8" i="22"/>
  <c r="I167" i="22"/>
  <c r="I151" i="22"/>
  <c r="I135" i="22"/>
  <c r="I119" i="22"/>
  <c r="I103" i="22"/>
  <c r="I87" i="22"/>
  <c r="I71" i="22"/>
  <c r="I55" i="22"/>
  <c r="I39" i="22"/>
  <c r="I23" i="22"/>
  <c r="I7" i="22"/>
  <c r="I112" i="22"/>
  <c r="I107" i="22"/>
  <c r="I166" i="22"/>
  <c r="I150" i="22"/>
  <c r="I134" i="22"/>
  <c r="I118" i="22"/>
  <c r="I102" i="22"/>
  <c r="I86" i="22"/>
  <c r="I70" i="22"/>
  <c r="I54" i="22"/>
  <c r="I38" i="22"/>
  <c r="I22" i="22"/>
  <c r="I6" i="22"/>
  <c r="I91" i="22"/>
  <c r="I165" i="22"/>
  <c r="I149" i="22"/>
  <c r="I133" i="22"/>
  <c r="I117" i="22"/>
  <c r="I101" i="22"/>
  <c r="I85" i="22"/>
  <c r="I69" i="22"/>
  <c r="I53" i="22"/>
  <c r="I37" i="22"/>
  <c r="I21" i="22"/>
  <c r="I5" i="22"/>
  <c r="I128" i="22"/>
  <c r="I75" i="22"/>
  <c r="I180" i="22"/>
  <c r="I164" i="22"/>
  <c r="I148" i="22"/>
  <c r="I132" i="22"/>
  <c r="I116" i="22"/>
  <c r="I100" i="22"/>
  <c r="I84" i="22"/>
  <c r="I68" i="22"/>
  <c r="I52" i="22"/>
  <c r="I36" i="22"/>
  <c r="I20" i="22"/>
  <c r="I4" i="22"/>
  <c r="I123" i="22"/>
  <c r="I179" i="22"/>
  <c r="I163" i="22"/>
  <c r="I147" i="22"/>
  <c r="I131" i="22"/>
  <c r="I115" i="22"/>
  <c r="I99" i="22"/>
  <c r="I83" i="22"/>
  <c r="I67" i="22"/>
  <c r="I51" i="22"/>
  <c r="I35" i="22"/>
  <c r="I19" i="22"/>
  <c r="I3" i="22"/>
  <c r="C9" i="19"/>
  <c r="C2" i="19"/>
  <c r="C3" i="19"/>
  <c r="C72" i="19"/>
  <c r="C8" i="19"/>
  <c r="C232" i="19"/>
  <c r="C184" i="19"/>
  <c r="C168" i="19"/>
  <c r="C152" i="19"/>
  <c r="C120" i="19"/>
  <c r="C88" i="19"/>
  <c r="C24" i="19"/>
  <c r="C231" i="19"/>
  <c r="C215" i="19"/>
  <c r="C199" i="19"/>
  <c r="C183" i="19"/>
  <c r="C167" i="19"/>
  <c r="C151" i="19"/>
  <c r="C135" i="19"/>
  <c r="C119" i="19"/>
  <c r="C103" i="19"/>
  <c r="C87" i="19"/>
  <c r="C71" i="19"/>
  <c r="C55" i="19"/>
  <c r="C39" i="19"/>
  <c r="C23" i="19"/>
  <c r="C7" i="19"/>
  <c r="C104" i="19"/>
  <c r="C230" i="19"/>
  <c r="C214" i="19"/>
  <c r="C198" i="19"/>
  <c r="C182" i="19"/>
  <c r="C166" i="19"/>
  <c r="C150" i="19"/>
  <c r="C134" i="19"/>
  <c r="C118" i="19"/>
  <c r="C102" i="19"/>
  <c r="C86" i="19"/>
  <c r="C70" i="19"/>
  <c r="C54" i="19"/>
  <c r="C38" i="19"/>
  <c r="C22" i="19"/>
  <c r="C6" i="19"/>
  <c r="C200" i="19"/>
  <c r="C56" i="19"/>
  <c r="C229" i="19"/>
  <c r="C213" i="19"/>
  <c r="C197" i="19"/>
  <c r="C181" i="19"/>
  <c r="C165" i="19"/>
  <c r="C149" i="19"/>
  <c r="C133" i="19"/>
  <c r="C117" i="19"/>
  <c r="C101" i="19"/>
  <c r="C85" i="19"/>
  <c r="C69" i="19"/>
  <c r="C53" i="19"/>
  <c r="C37" i="19"/>
  <c r="C21" i="19"/>
  <c r="C5" i="19"/>
  <c r="C136" i="19"/>
  <c r="C228" i="19"/>
  <c r="C212" i="19"/>
  <c r="C196" i="19"/>
  <c r="C180" i="19"/>
  <c r="C164" i="19"/>
  <c r="C148" i="19"/>
  <c r="C132" i="19"/>
  <c r="C116" i="19"/>
  <c r="C100" i="19"/>
  <c r="C84" i="19"/>
  <c r="C68" i="19"/>
  <c r="C52" i="19"/>
  <c r="C36" i="19"/>
  <c r="C20" i="19"/>
  <c r="C4" i="19"/>
  <c r="C216" i="19"/>
  <c r="C40" i="19"/>
  <c r="C227" i="19"/>
  <c r="C211" i="19"/>
  <c r="C195" i="19"/>
  <c r="C179" i="19"/>
  <c r="C163" i="19"/>
  <c r="C147" i="19"/>
  <c r="C131" i="19"/>
  <c r="C115" i="19"/>
  <c r="C99" i="19"/>
  <c r="C83" i="19"/>
  <c r="C67" i="19"/>
  <c r="C51" i="19"/>
  <c r="C35" i="19"/>
  <c r="C19" i="19"/>
  <c r="C226" i="19"/>
  <c r="C210" i="19"/>
  <c r="C194" i="19"/>
  <c r="C178" i="19"/>
  <c r="C162" i="19"/>
  <c r="C146" i="19"/>
  <c r="C130" i="19"/>
  <c r="C114" i="19"/>
  <c r="C98" i="19"/>
  <c r="C82" i="19"/>
  <c r="C66" i="19"/>
  <c r="C50" i="19"/>
  <c r="C34" i="19"/>
  <c r="C18" i="19"/>
  <c r="C225" i="19"/>
  <c r="C209" i="19"/>
  <c r="C193" i="19"/>
  <c r="C177" i="19"/>
  <c r="C161" i="19"/>
  <c r="C145" i="19"/>
  <c r="C129" i="19"/>
  <c r="C113" i="19"/>
  <c r="C97" i="19"/>
  <c r="C81" i="19"/>
  <c r="C65" i="19"/>
  <c r="C49" i="19"/>
  <c r="C33" i="19"/>
  <c r="C17" i="19"/>
  <c r="C240" i="19"/>
  <c r="C224" i="19"/>
  <c r="C208" i="19"/>
  <c r="C192" i="19"/>
  <c r="C176" i="19"/>
  <c r="C160" i="19"/>
  <c r="C144" i="19"/>
  <c r="C128" i="19"/>
  <c r="C112" i="19"/>
  <c r="C96" i="19"/>
  <c r="C80" i="19"/>
  <c r="C64" i="19"/>
  <c r="C48" i="19"/>
  <c r="C32" i="19"/>
  <c r="C16" i="19"/>
  <c r="C239" i="19"/>
  <c r="C223" i="19"/>
  <c r="C207" i="19"/>
  <c r="C191" i="19"/>
  <c r="C175" i="19"/>
  <c r="C159" i="19"/>
  <c r="C143" i="19"/>
  <c r="C127" i="19"/>
  <c r="C111" i="19"/>
  <c r="C95" i="19"/>
  <c r="C79" i="19"/>
  <c r="C63" i="19"/>
  <c r="C47" i="19"/>
  <c r="C31" i="19"/>
  <c r="C15" i="19"/>
  <c r="C238" i="19"/>
  <c r="C222" i="19"/>
  <c r="C206" i="19"/>
  <c r="C190" i="19"/>
  <c r="C174" i="19"/>
  <c r="C158" i="19"/>
  <c r="C142" i="19"/>
  <c r="C126" i="19"/>
  <c r="C110" i="19"/>
  <c r="C94" i="19"/>
  <c r="C78" i="19"/>
  <c r="C62" i="19"/>
  <c r="C46" i="19"/>
  <c r="C30" i="19"/>
  <c r="C14" i="19"/>
  <c r="C205" i="19"/>
  <c r="C157" i="19"/>
  <c r="C125" i="19"/>
  <c r="C93" i="19"/>
  <c r="C61" i="19"/>
  <c r="C45" i="19"/>
  <c r="C13" i="19"/>
  <c r="C221" i="19"/>
  <c r="C189" i="19"/>
  <c r="C173" i="19"/>
  <c r="C141" i="19"/>
  <c r="C109" i="19"/>
  <c r="C77" i="19"/>
  <c r="C29" i="19"/>
  <c r="C236" i="19"/>
  <c r="C220" i="19"/>
  <c r="C204" i="19"/>
  <c r="C188" i="19"/>
  <c r="C172" i="19"/>
  <c r="C156" i="19"/>
  <c r="C140" i="19"/>
  <c r="C124" i="19"/>
  <c r="C108" i="19"/>
  <c r="C92" i="19"/>
  <c r="C76" i="19"/>
  <c r="C60" i="19"/>
  <c r="C44" i="19"/>
  <c r="C28" i="19"/>
  <c r="C12" i="19"/>
  <c r="C11" i="19"/>
  <c r="C219" i="19"/>
  <c r="C187" i="19"/>
  <c r="C155" i="19"/>
  <c r="C123" i="19"/>
  <c r="C91" i="19"/>
  <c r="C27" i="19"/>
  <c r="C234" i="19"/>
  <c r="C218" i="19"/>
  <c r="C202" i="19"/>
  <c r="C186" i="19"/>
  <c r="C170" i="19"/>
  <c r="C154" i="19"/>
  <c r="C138" i="19"/>
  <c r="C122" i="19"/>
  <c r="C106" i="19"/>
  <c r="C90" i="19"/>
  <c r="C74" i="19"/>
  <c r="C58" i="19"/>
  <c r="C42" i="19"/>
  <c r="C26" i="19"/>
  <c r="C10" i="19"/>
  <c r="C237" i="19"/>
  <c r="C235" i="19"/>
  <c r="C203" i="19"/>
  <c r="C171" i="19"/>
  <c r="C139" i="19"/>
  <c r="C107" i="19"/>
  <c r="C75" i="19"/>
  <c r="C59" i="19"/>
  <c r="C43" i="19"/>
  <c r="C233" i="19"/>
  <c r="C217" i="19"/>
  <c r="C201" i="19"/>
  <c r="C185" i="19"/>
  <c r="C169" i="19"/>
  <c r="C153" i="19"/>
  <c r="C137" i="19"/>
  <c r="C121" i="19"/>
  <c r="C105" i="19"/>
  <c r="C89" i="19"/>
  <c r="C73" i="19"/>
  <c r="C57" i="19"/>
  <c r="C41" i="19"/>
  <c r="C25" i="19"/>
  <c r="A5" i="1" a="1"/>
  <c r="J62" i="1" l="1"/>
  <c r="R6" i="1"/>
  <c r="R14" i="1"/>
  <c r="R22" i="1"/>
  <c r="R30" i="1"/>
  <c r="R38" i="1"/>
  <c r="R46" i="1"/>
  <c r="R54" i="1"/>
  <c r="R62" i="1"/>
  <c r="R70" i="1"/>
  <c r="R78" i="1"/>
  <c r="R86" i="1"/>
  <c r="R94" i="1"/>
  <c r="R102" i="1"/>
  <c r="R110" i="1"/>
  <c r="R118" i="1"/>
  <c r="R126" i="1"/>
  <c r="R134" i="1"/>
  <c r="R142" i="1"/>
  <c r="R150" i="1"/>
  <c r="R158" i="1"/>
  <c r="R166" i="1"/>
  <c r="R174" i="1"/>
  <c r="R182" i="1"/>
  <c r="R190" i="1"/>
  <c r="R198" i="1"/>
  <c r="R206" i="1"/>
  <c r="R214" i="1"/>
  <c r="Q8" i="1"/>
  <c r="Q24" i="1"/>
  <c r="Q40" i="1"/>
  <c r="Q56" i="1"/>
  <c r="Q72" i="1"/>
  <c r="Q88" i="1"/>
  <c r="Q104" i="1"/>
  <c r="Q120" i="1"/>
  <c r="Q136" i="1"/>
  <c r="Q152" i="1"/>
  <c r="Q168" i="1"/>
  <c r="Q184" i="1"/>
  <c r="Q200" i="1"/>
  <c r="Q216" i="1"/>
  <c r="P7" i="1"/>
  <c r="P23" i="1"/>
  <c r="P39" i="1"/>
  <c r="P55" i="1"/>
  <c r="P71" i="1"/>
  <c r="P87" i="1"/>
  <c r="P103" i="1"/>
  <c r="P119" i="1"/>
  <c r="P135" i="1"/>
  <c r="P151" i="1"/>
  <c r="P167" i="1"/>
  <c r="P183" i="1"/>
  <c r="P199" i="1"/>
  <c r="P215" i="1"/>
  <c r="S6" i="1"/>
  <c r="S14" i="1"/>
  <c r="S22" i="1"/>
  <c r="S30" i="1"/>
  <c r="S38" i="1"/>
  <c r="S46" i="1"/>
  <c r="S54" i="1"/>
  <c r="S62" i="1"/>
  <c r="S70" i="1"/>
  <c r="S78" i="1"/>
  <c r="S86" i="1"/>
  <c r="S94" i="1"/>
  <c r="S102" i="1"/>
  <c r="S110" i="1"/>
  <c r="S118" i="1"/>
  <c r="S126" i="1"/>
  <c r="S134" i="1"/>
  <c r="S142" i="1"/>
  <c r="S150" i="1"/>
  <c r="S158" i="1"/>
  <c r="S166" i="1"/>
  <c r="S174" i="1"/>
  <c r="S182" i="1"/>
  <c r="S190" i="1"/>
  <c r="S198" i="1"/>
  <c r="S206" i="1"/>
  <c r="S214" i="1"/>
  <c r="Q9" i="1"/>
  <c r="Q25" i="1"/>
  <c r="Q41" i="1"/>
  <c r="Q57" i="1"/>
  <c r="Q73" i="1"/>
  <c r="Q89" i="1"/>
  <c r="Q105" i="1"/>
  <c r="Q121" i="1"/>
  <c r="Q137" i="1"/>
  <c r="Q153" i="1"/>
  <c r="Q169" i="1"/>
  <c r="Q185" i="1"/>
  <c r="Q201" i="1"/>
  <c r="Q217" i="1"/>
  <c r="P8" i="1"/>
  <c r="P24" i="1"/>
  <c r="P40" i="1"/>
  <c r="P56" i="1"/>
  <c r="P72" i="1"/>
  <c r="P88" i="1"/>
  <c r="P104" i="1"/>
  <c r="P120" i="1"/>
  <c r="P136" i="1"/>
  <c r="P152" i="1"/>
  <c r="R7" i="1"/>
  <c r="R15" i="1"/>
  <c r="R23" i="1"/>
  <c r="R31" i="1"/>
  <c r="R39" i="1"/>
  <c r="R47" i="1"/>
  <c r="R55" i="1"/>
  <c r="R63" i="1"/>
  <c r="R71" i="1"/>
  <c r="R79" i="1"/>
  <c r="R87" i="1"/>
  <c r="R95" i="1"/>
  <c r="R103" i="1"/>
  <c r="R111" i="1"/>
  <c r="R119" i="1"/>
  <c r="R127" i="1"/>
  <c r="R135" i="1"/>
  <c r="R143" i="1"/>
  <c r="R151" i="1"/>
  <c r="R159" i="1"/>
  <c r="R167" i="1"/>
  <c r="R175" i="1"/>
  <c r="R183" i="1"/>
  <c r="R191" i="1"/>
  <c r="R199" i="1"/>
  <c r="R207" i="1"/>
  <c r="R215" i="1"/>
  <c r="Q10" i="1"/>
  <c r="Q26" i="1"/>
  <c r="Q42" i="1"/>
  <c r="Q58" i="1"/>
  <c r="Q74" i="1"/>
  <c r="Q90" i="1"/>
  <c r="Q106" i="1"/>
  <c r="Q122" i="1"/>
  <c r="Q138" i="1"/>
  <c r="Q154" i="1"/>
  <c r="Q170" i="1"/>
  <c r="Q186" i="1"/>
  <c r="Q202" i="1"/>
  <c r="Q218" i="1"/>
  <c r="P9" i="1"/>
  <c r="P25" i="1"/>
  <c r="P41" i="1"/>
  <c r="P57" i="1"/>
  <c r="P73" i="1"/>
  <c r="P89" i="1"/>
  <c r="P105" i="1"/>
  <c r="P121" i="1"/>
  <c r="P137" i="1"/>
  <c r="P153" i="1"/>
  <c r="P169" i="1"/>
  <c r="P185" i="1"/>
  <c r="P201" i="1"/>
  <c r="P217" i="1"/>
  <c r="S7" i="1"/>
  <c r="S15" i="1"/>
  <c r="S23" i="1"/>
  <c r="S31" i="1"/>
  <c r="S39" i="1"/>
  <c r="S47" i="1"/>
  <c r="S55" i="1"/>
  <c r="S63" i="1"/>
  <c r="S71" i="1"/>
  <c r="S79" i="1"/>
  <c r="S87" i="1"/>
  <c r="S95" i="1"/>
  <c r="S103" i="1"/>
  <c r="S111" i="1"/>
  <c r="S119" i="1"/>
  <c r="S127" i="1"/>
  <c r="S135" i="1"/>
  <c r="S143" i="1"/>
  <c r="S151" i="1"/>
  <c r="S159" i="1"/>
  <c r="S167" i="1"/>
  <c r="S175" i="1"/>
  <c r="S183" i="1"/>
  <c r="S191" i="1"/>
  <c r="S199" i="1"/>
  <c r="S207" i="1"/>
  <c r="S215" i="1"/>
  <c r="Q11" i="1"/>
  <c r="Q27" i="1"/>
  <c r="Q43" i="1"/>
  <c r="Q59" i="1"/>
  <c r="Q75" i="1"/>
  <c r="Q91" i="1"/>
  <c r="Q107" i="1"/>
  <c r="Q123" i="1"/>
  <c r="Q139" i="1"/>
  <c r="Q155" i="1"/>
  <c r="Q171" i="1"/>
  <c r="Q187" i="1"/>
  <c r="Q203" i="1"/>
  <c r="Q219" i="1"/>
  <c r="P10" i="1"/>
  <c r="P26" i="1"/>
  <c r="P42" i="1"/>
  <c r="P58" i="1"/>
  <c r="P74" i="1"/>
  <c r="P90" i="1"/>
  <c r="P106" i="1"/>
  <c r="P122" i="1"/>
  <c r="P138" i="1"/>
  <c r="P154" i="1"/>
  <c r="P170" i="1"/>
  <c r="P186" i="1"/>
  <c r="P202" i="1"/>
  <c r="P218" i="1"/>
  <c r="R8" i="1"/>
  <c r="R16" i="1"/>
  <c r="R24" i="1"/>
  <c r="R32" i="1"/>
  <c r="R40" i="1"/>
  <c r="R48" i="1"/>
  <c r="R56" i="1"/>
  <c r="R64" i="1"/>
  <c r="R72" i="1"/>
  <c r="R80" i="1"/>
  <c r="R88" i="1"/>
  <c r="R96" i="1"/>
  <c r="R104" i="1"/>
  <c r="R112" i="1"/>
  <c r="R120" i="1"/>
  <c r="R128" i="1"/>
  <c r="R136" i="1"/>
  <c r="R144" i="1"/>
  <c r="R152" i="1"/>
  <c r="R160" i="1"/>
  <c r="R168" i="1"/>
  <c r="R176" i="1"/>
  <c r="R184" i="1"/>
  <c r="R192" i="1"/>
  <c r="R200" i="1"/>
  <c r="R208" i="1"/>
  <c r="R216" i="1"/>
  <c r="Q12" i="1"/>
  <c r="Q28" i="1"/>
  <c r="Q44" i="1"/>
  <c r="Q60" i="1"/>
  <c r="Q76" i="1"/>
  <c r="Q92" i="1"/>
  <c r="Q108" i="1"/>
  <c r="Q124" i="1"/>
  <c r="Q140" i="1"/>
  <c r="Q156" i="1"/>
  <c r="Q172" i="1"/>
  <c r="Q188" i="1"/>
  <c r="Q204" i="1"/>
  <c r="P11" i="1"/>
  <c r="P27" i="1"/>
  <c r="P43" i="1"/>
  <c r="P59" i="1"/>
  <c r="P75" i="1"/>
  <c r="P91" i="1"/>
  <c r="P107" i="1"/>
  <c r="P123" i="1"/>
  <c r="P139" i="1"/>
  <c r="P155" i="1"/>
  <c r="P171" i="1"/>
  <c r="P187" i="1"/>
  <c r="P203" i="1"/>
  <c r="P219" i="1"/>
  <c r="S8" i="1"/>
  <c r="S16" i="1"/>
  <c r="S24" i="1"/>
  <c r="S32" i="1"/>
  <c r="S40" i="1"/>
  <c r="S48" i="1"/>
  <c r="S56" i="1"/>
  <c r="S64" i="1"/>
  <c r="S72" i="1"/>
  <c r="S80" i="1"/>
  <c r="S88" i="1"/>
  <c r="S96" i="1"/>
  <c r="S104" i="1"/>
  <c r="S112" i="1"/>
  <c r="S120" i="1"/>
  <c r="S128" i="1"/>
  <c r="S136" i="1"/>
  <c r="S144" i="1"/>
  <c r="S152" i="1"/>
  <c r="S160" i="1"/>
  <c r="S168" i="1"/>
  <c r="S176" i="1"/>
  <c r="S184" i="1"/>
  <c r="S192" i="1"/>
  <c r="S200" i="1"/>
  <c r="S208" i="1"/>
  <c r="S216" i="1"/>
  <c r="Q13" i="1"/>
  <c r="Q29" i="1"/>
  <c r="Q45" i="1"/>
  <c r="Q61" i="1"/>
  <c r="Q77" i="1"/>
  <c r="Q93" i="1"/>
  <c r="Q109" i="1"/>
  <c r="Q125" i="1"/>
  <c r="Q141" i="1"/>
  <c r="Q157" i="1"/>
  <c r="Q173" i="1"/>
  <c r="Q189" i="1"/>
  <c r="Q205" i="1"/>
  <c r="P12" i="1"/>
  <c r="P28" i="1"/>
  <c r="P44" i="1"/>
  <c r="P60" i="1"/>
  <c r="P76" i="1"/>
  <c r="P92" i="1"/>
  <c r="P108" i="1"/>
  <c r="P124" i="1"/>
  <c r="P140" i="1"/>
  <c r="P156" i="1"/>
  <c r="P172" i="1"/>
  <c r="P188" i="1"/>
  <c r="P204" i="1"/>
  <c r="R9" i="1"/>
  <c r="R17" i="1"/>
  <c r="R25" i="1"/>
  <c r="R33" i="1"/>
  <c r="R41" i="1"/>
  <c r="R49" i="1"/>
  <c r="R57" i="1"/>
  <c r="R65" i="1"/>
  <c r="R73" i="1"/>
  <c r="R81" i="1"/>
  <c r="R89" i="1"/>
  <c r="R97" i="1"/>
  <c r="R105" i="1"/>
  <c r="R113" i="1"/>
  <c r="R121" i="1"/>
  <c r="R129" i="1"/>
  <c r="R137" i="1"/>
  <c r="R145" i="1"/>
  <c r="R153" i="1"/>
  <c r="R161" i="1"/>
  <c r="R169" i="1"/>
  <c r="R177" i="1"/>
  <c r="R185" i="1"/>
  <c r="R193" i="1"/>
  <c r="R201" i="1"/>
  <c r="R209" i="1"/>
  <c r="R217" i="1"/>
  <c r="Q14" i="1"/>
  <c r="Q30" i="1"/>
  <c r="Q46" i="1"/>
  <c r="Q62" i="1"/>
  <c r="Q78" i="1"/>
  <c r="Q94" i="1"/>
  <c r="Q110" i="1"/>
  <c r="Q126" i="1"/>
  <c r="Q142" i="1"/>
  <c r="Q158" i="1"/>
  <c r="Q174" i="1"/>
  <c r="Q190" i="1"/>
  <c r="Q206" i="1"/>
  <c r="P13" i="1"/>
  <c r="P29" i="1"/>
  <c r="P45" i="1"/>
  <c r="P61" i="1"/>
  <c r="P77" i="1"/>
  <c r="P93" i="1"/>
  <c r="S9" i="1"/>
  <c r="S17" i="1"/>
  <c r="S25" i="1"/>
  <c r="S33" i="1"/>
  <c r="S41" i="1"/>
  <c r="S49" i="1"/>
  <c r="S57" i="1"/>
  <c r="S65" i="1"/>
  <c r="S73" i="1"/>
  <c r="S81" i="1"/>
  <c r="S89" i="1"/>
  <c r="S97" i="1"/>
  <c r="S105" i="1"/>
  <c r="S113" i="1"/>
  <c r="S121" i="1"/>
  <c r="S129" i="1"/>
  <c r="S137" i="1"/>
  <c r="S145" i="1"/>
  <c r="S153" i="1"/>
  <c r="S161" i="1"/>
  <c r="S169" i="1"/>
  <c r="S177" i="1"/>
  <c r="S185" i="1"/>
  <c r="S193" i="1"/>
  <c r="S201" i="1"/>
  <c r="S209" i="1"/>
  <c r="S217" i="1"/>
  <c r="Q15" i="1"/>
  <c r="Q31" i="1"/>
  <c r="Q47" i="1"/>
  <c r="Q63" i="1"/>
  <c r="Q79" i="1"/>
  <c r="Q95" i="1"/>
  <c r="Q111" i="1"/>
  <c r="Q127" i="1"/>
  <c r="Q143" i="1"/>
  <c r="Q159" i="1"/>
  <c r="Q175" i="1"/>
  <c r="Q191" i="1"/>
  <c r="Q207" i="1"/>
  <c r="P14" i="1"/>
  <c r="P30" i="1"/>
  <c r="P46" i="1"/>
  <c r="P62" i="1"/>
  <c r="P78" i="1"/>
  <c r="P94" i="1"/>
  <c r="P110" i="1"/>
  <c r="P126" i="1"/>
  <c r="P142" i="1"/>
  <c r="P158" i="1"/>
  <c r="P174" i="1"/>
  <c r="P190" i="1"/>
  <c r="P206" i="1"/>
  <c r="R10" i="1"/>
  <c r="R18" i="1"/>
  <c r="R26" i="1"/>
  <c r="R34" i="1"/>
  <c r="R42" i="1"/>
  <c r="R50" i="1"/>
  <c r="R58" i="1"/>
  <c r="R66" i="1"/>
  <c r="R74" i="1"/>
  <c r="R82" i="1"/>
  <c r="R90" i="1"/>
  <c r="R98" i="1"/>
  <c r="R106" i="1"/>
  <c r="R114" i="1"/>
  <c r="R122" i="1"/>
  <c r="R130" i="1"/>
  <c r="R138" i="1"/>
  <c r="R146" i="1"/>
  <c r="R154" i="1"/>
  <c r="R162" i="1"/>
  <c r="R170" i="1"/>
  <c r="R178" i="1"/>
  <c r="R186" i="1"/>
  <c r="R194" i="1"/>
  <c r="R202" i="1"/>
  <c r="R210" i="1"/>
  <c r="R218" i="1"/>
  <c r="Q16" i="1"/>
  <c r="Q32" i="1"/>
  <c r="Q48" i="1"/>
  <c r="Q64" i="1"/>
  <c r="Q80" i="1"/>
  <c r="Q96" i="1"/>
  <c r="Q112" i="1"/>
  <c r="Q128" i="1"/>
  <c r="Q144" i="1"/>
  <c r="Q160" i="1"/>
  <c r="Q176" i="1"/>
  <c r="Q192" i="1"/>
  <c r="Q208" i="1"/>
  <c r="P15" i="1"/>
  <c r="P31" i="1"/>
  <c r="P47" i="1"/>
  <c r="P63" i="1"/>
  <c r="P79" i="1"/>
  <c r="P95" i="1"/>
  <c r="P111" i="1"/>
  <c r="P127" i="1"/>
  <c r="P143" i="1"/>
  <c r="P159" i="1"/>
  <c r="P175" i="1"/>
  <c r="P191" i="1"/>
  <c r="P207" i="1"/>
  <c r="S10" i="1"/>
  <c r="S18" i="1"/>
  <c r="S26" i="1"/>
  <c r="S34" i="1"/>
  <c r="S42" i="1"/>
  <c r="S50" i="1"/>
  <c r="S58" i="1"/>
  <c r="S66" i="1"/>
  <c r="S74" i="1"/>
  <c r="S82" i="1"/>
  <c r="S90" i="1"/>
  <c r="S98" i="1"/>
  <c r="S106" i="1"/>
  <c r="S114" i="1"/>
  <c r="S122" i="1"/>
  <c r="S130" i="1"/>
  <c r="S138" i="1"/>
  <c r="S146" i="1"/>
  <c r="S154" i="1"/>
  <c r="S162" i="1"/>
  <c r="S170" i="1"/>
  <c r="S178" i="1"/>
  <c r="S186" i="1"/>
  <c r="S194" i="1"/>
  <c r="S202" i="1"/>
  <c r="S210" i="1"/>
  <c r="S218" i="1"/>
  <c r="Q17" i="1"/>
  <c r="Q33" i="1"/>
  <c r="Q49" i="1"/>
  <c r="Q65" i="1"/>
  <c r="Q81" i="1"/>
  <c r="Q97" i="1"/>
  <c r="Q113" i="1"/>
  <c r="Q129" i="1"/>
  <c r="Q145" i="1"/>
  <c r="Q161" i="1"/>
  <c r="Q177" i="1"/>
  <c r="Q193" i="1"/>
  <c r="Q209" i="1"/>
  <c r="P16" i="1"/>
  <c r="P32" i="1"/>
  <c r="P48" i="1"/>
  <c r="P64" i="1"/>
  <c r="P80" i="1"/>
  <c r="P96" i="1"/>
  <c r="P112" i="1"/>
  <c r="P128" i="1"/>
  <c r="P144" i="1"/>
  <c r="P160" i="1"/>
  <c r="P176" i="1"/>
  <c r="P192" i="1"/>
  <c r="P208" i="1"/>
  <c r="R11" i="1"/>
  <c r="R19" i="1"/>
  <c r="R27" i="1"/>
  <c r="R35" i="1"/>
  <c r="R43" i="1"/>
  <c r="R51" i="1"/>
  <c r="R59" i="1"/>
  <c r="R67" i="1"/>
  <c r="R75" i="1"/>
  <c r="R83" i="1"/>
  <c r="R91" i="1"/>
  <c r="R99" i="1"/>
  <c r="R107" i="1"/>
  <c r="R115" i="1"/>
  <c r="R123" i="1"/>
  <c r="R131" i="1"/>
  <c r="R139" i="1"/>
  <c r="R147" i="1"/>
  <c r="R155" i="1"/>
  <c r="R163" i="1"/>
  <c r="R171" i="1"/>
  <c r="R179" i="1"/>
  <c r="R187" i="1"/>
  <c r="R195" i="1"/>
  <c r="R203" i="1"/>
  <c r="R211" i="1"/>
  <c r="R219" i="1"/>
  <c r="Q18" i="1"/>
  <c r="Q34" i="1"/>
  <c r="Q50" i="1"/>
  <c r="Q66" i="1"/>
  <c r="Q82" i="1"/>
  <c r="Q98" i="1"/>
  <c r="Q114" i="1"/>
  <c r="Q130" i="1"/>
  <c r="Q146" i="1"/>
  <c r="Q162" i="1"/>
  <c r="Q178" i="1"/>
  <c r="Q194" i="1"/>
  <c r="Q210" i="1"/>
  <c r="P17" i="1"/>
  <c r="S11" i="1"/>
  <c r="S19" i="1"/>
  <c r="S27" i="1"/>
  <c r="S35" i="1"/>
  <c r="S43" i="1"/>
  <c r="S51" i="1"/>
  <c r="S59" i="1"/>
  <c r="S67" i="1"/>
  <c r="S75" i="1"/>
  <c r="S83" i="1"/>
  <c r="S91" i="1"/>
  <c r="S99" i="1"/>
  <c r="S107" i="1"/>
  <c r="S115" i="1"/>
  <c r="S123" i="1"/>
  <c r="S131" i="1"/>
  <c r="S139" i="1"/>
  <c r="S147" i="1"/>
  <c r="S155" i="1"/>
  <c r="S163" i="1"/>
  <c r="S171" i="1"/>
  <c r="S179" i="1"/>
  <c r="S187" i="1"/>
  <c r="S195" i="1"/>
  <c r="S203" i="1"/>
  <c r="S211" i="1"/>
  <c r="S219" i="1"/>
  <c r="Q19" i="1"/>
  <c r="Q35" i="1"/>
  <c r="Q51" i="1"/>
  <c r="Q67" i="1"/>
  <c r="Q83" i="1"/>
  <c r="Q99" i="1"/>
  <c r="Q115" i="1"/>
  <c r="Q131" i="1"/>
  <c r="Q147" i="1"/>
  <c r="Q163" i="1"/>
  <c r="Q179" i="1"/>
  <c r="Q195" i="1"/>
  <c r="Q211" i="1"/>
  <c r="P18" i="1"/>
  <c r="P34" i="1"/>
  <c r="P50" i="1"/>
  <c r="P66" i="1"/>
  <c r="P82" i="1"/>
  <c r="P98" i="1"/>
  <c r="P114" i="1"/>
  <c r="P130" i="1"/>
  <c r="P146" i="1"/>
  <c r="P162" i="1"/>
  <c r="P178" i="1"/>
  <c r="P194" i="1"/>
  <c r="P210" i="1"/>
  <c r="R12" i="1"/>
  <c r="R20" i="1"/>
  <c r="R28" i="1"/>
  <c r="R36" i="1"/>
  <c r="R44" i="1"/>
  <c r="R52" i="1"/>
  <c r="R60" i="1"/>
  <c r="R68" i="1"/>
  <c r="R76" i="1"/>
  <c r="R84" i="1"/>
  <c r="R92" i="1"/>
  <c r="R100" i="1"/>
  <c r="R108" i="1"/>
  <c r="R116" i="1"/>
  <c r="R124" i="1"/>
  <c r="R132" i="1"/>
  <c r="R140" i="1"/>
  <c r="R148" i="1"/>
  <c r="R156" i="1"/>
  <c r="R164" i="1"/>
  <c r="R172" i="1"/>
  <c r="R180" i="1"/>
  <c r="R188" i="1"/>
  <c r="R196" i="1"/>
  <c r="R204" i="1"/>
  <c r="R212" i="1"/>
  <c r="Q20" i="1"/>
  <c r="Q36" i="1"/>
  <c r="Q52" i="1"/>
  <c r="Q68" i="1"/>
  <c r="Q84" i="1"/>
  <c r="Q100" i="1"/>
  <c r="Q116" i="1"/>
  <c r="Q132" i="1"/>
  <c r="Q148" i="1"/>
  <c r="Q164" i="1"/>
  <c r="Q180" i="1"/>
  <c r="Q196" i="1"/>
  <c r="Q212" i="1"/>
  <c r="P19" i="1"/>
  <c r="P35" i="1"/>
  <c r="P51" i="1"/>
  <c r="P67" i="1"/>
  <c r="P83" i="1"/>
  <c r="P99" i="1"/>
  <c r="P115" i="1"/>
  <c r="P131" i="1"/>
  <c r="P147" i="1"/>
  <c r="P163" i="1"/>
  <c r="P179" i="1"/>
  <c r="P195" i="1"/>
  <c r="P211" i="1"/>
  <c r="S12" i="1"/>
  <c r="S20" i="1"/>
  <c r="S28" i="1"/>
  <c r="S36" i="1"/>
  <c r="S44" i="1"/>
  <c r="S52" i="1"/>
  <c r="S60" i="1"/>
  <c r="S68" i="1"/>
  <c r="S76" i="1"/>
  <c r="S84" i="1"/>
  <c r="S92" i="1"/>
  <c r="S100" i="1"/>
  <c r="S108" i="1"/>
  <c r="S116" i="1"/>
  <c r="S124" i="1"/>
  <c r="S132" i="1"/>
  <c r="S140" i="1"/>
  <c r="S148" i="1"/>
  <c r="S156" i="1"/>
  <c r="S164" i="1"/>
  <c r="S172" i="1"/>
  <c r="S180" i="1"/>
  <c r="S188" i="1"/>
  <c r="S196" i="1"/>
  <c r="S204" i="1"/>
  <c r="S212" i="1"/>
  <c r="Q21" i="1"/>
  <c r="Q37" i="1"/>
  <c r="Q53" i="1"/>
  <c r="Q69" i="1"/>
  <c r="Q85" i="1"/>
  <c r="Q101" i="1"/>
  <c r="Q117" i="1"/>
  <c r="Q133" i="1"/>
  <c r="Q149" i="1"/>
  <c r="Q165" i="1"/>
  <c r="Q181" i="1"/>
  <c r="Q197" i="1"/>
  <c r="Q213" i="1"/>
  <c r="P20" i="1"/>
  <c r="P36" i="1"/>
  <c r="P52" i="1"/>
  <c r="P68" i="1"/>
  <c r="P84" i="1"/>
  <c r="P100" i="1"/>
  <c r="P116" i="1"/>
  <c r="P132" i="1"/>
  <c r="P148" i="1"/>
  <c r="P164" i="1"/>
  <c r="P180" i="1"/>
  <c r="P196" i="1"/>
  <c r="P212" i="1"/>
  <c r="R13" i="1"/>
  <c r="R21" i="1"/>
  <c r="R29" i="1"/>
  <c r="R37" i="1"/>
  <c r="R45" i="1"/>
  <c r="R53" i="1"/>
  <c r="R61" i="1"/>
  <c r="R69" i="1"/>
  <c r="R77" i="1"/>
  <c r="R85" i="1"/>
  <c r="R93" i="1"/>
  <c r="R101" i="1"/>
  <c r="R109" i="1"/>
  <c r="R117" i="1"/>
  <c r="R125" i="1"/>
  <c r="R133" i="1"/>
  <c r="R141" i="1"/>
  <c r="R149" i="1"/>
  <c r="R157" i="1"/>
  <c r="R165" i="1"/>
  <c r="R173" i="1"/>
  <c r="R181" i="1"/>
  <c r="R189" i="1"/>
  <c r="R197" i="1"/>
  <c r="R205" i="1"/>
  <c r="R213" i="1"/>
  <c r="Q6" i="1"/>
  <c r="Q22" i="1"/>
  <c r="Q38" i="1"/>
  <c r="Q54" i="1"/>
  <c r="Q70" i="1"/>
  <c r="Q86" i="1"/>
  <c r="Q102" i="1"/>
  <c r="Q118" i="1"/>
  <c r="Q134" i="1"/>
  <c r="Q150" i="1"/>
  <c r="Q166" i="1"/>
  <c r="Q182" i="1"/>
  <c r="Q198" i="1"/>
  <c r="Q214" i="1"/>
  <c r="P21" i="1"/>
  <c r="P37" i="1"/>
  <c r="P53" i="1"/>
  <c r="P69" i="1"/>
  <c r="P85" i="1"/>
  <c r="P101" i="1"/>
  <c r="P117" i="1"/>
  <c r="P133" i="1"/>
  <c r="P149" i="1"/>
  <c r="P165" i="1"/>
  <c r="P181" i="1"/>
  <c r="P197" i="1"/>
  <c r="P213" i="1"/>
  <c r="S13" i="1"/>
  <c r="S21" i="1"/>
  <c r="S29" i="1"/>
  <c r="S37" i="1"/>
  <c r="S45" i="1"/>
  <c r="S53" i="1"/>
  <c r="S61" i="1"/>
  <c r="S69" i="1"/>
  <c r="S77" i="1"/>
  <c r="S85" i="1"/>
  <c r="S93" i="1"/>
  <c r="S101" i="1"/>
  <c r="S109" i="1"/>
  <c r="S117" i="1"/>
  <c r="S125" i="1"/>
  <c r="S133" i="1"/>
  <c r="S141" i="1"/>
  <c r="S149" i="1"/>
  <c r="S157" i="1"/>
  <c r="S165" i="1"/>
  <c r="S173" i="1"/>
  <c r="S181" i="1"/>
  <c r="S189" i="1"/>
  <c r="S197" i="1"/>
  <c r="S205" i="1"/>
  <c r="S213" i="1"/>
  <c r="Q7" i="1"/>
  <c r="Q23" i="1"/>
  <c r="Q39" i="1"/>
  <c r="Q103" i="1"/>
  <c r="P97" i="1"/>
  <c r="P177" i="1"/>
  <c r="O17" i="1"/>
  <c r="O33" i="1"/>
  <c r="O49" i="1"/>
  <c r="O65" i="1"/>
  <c r="O81" i="1"/>
  <c r="O97" i="1"/>
  <c r="O113" i="1"/>
  <c r="O129" i="1"/>
  <c r="O145" i="1"/>
  <c r="O161" i="1"/>
  <c r="O177" i="1"/>
  <c r="O193" i="1"/>
  <c r="O209" i="1"/>
  <c r="O64" i="1"/>
  <c r="Q119" i="1"/>
  <c r="P102" i="1"/>
  <c r="P182" i="1"/>
  <c r="O18" i="1"/>
  <c r="O34" i="1"/>
  <c r="O50" i="1"/>
  <c r="O66" i="1"/>
  <c r="O82" i="1"/>
  <c r="O98" i="1"/>
  <c r="O114" i="1"/>
  <c r="O130" i="1"/>
  <c r="O146" i="1"/>
  <c r="O162" i="1"/>
  <c r="O178" i="1"/>
  <c r="O194" i="1"/>
  <c r="O210" i="1"/>
  <c r="O175" i="1"/>
  <c r="P86" i="1"/>
  <c r="O176" i="1"/>
  <c r="Q135" i="1"/>
  <c r="P109" i="1"/>
  <c r="P184" i="1"/>
  <c r="O19" i="1"/>
  <c r="O35" i="1"/>
  <c r="O51" i="1"/>
  <c r="O67" i="1"/>
  <c r="O83" i="1"/>
  <c r="O99" i="1"/>
  <c r="O115" i="1"/>
  <c r="O131" i="1"/>
  <c r="O147" i="1"/>
  <c r="O163" i="1"/>
  <c r="O179" i="1"/>
  <c r="O195" i="1"/>
  <c r="O211" i="1"/>
  <c r="O31" i="1"/>
  <c r="Q87" i="1"/>
  <c r="O96" i="1"/>
  <c r="Q151" i="1"/>
  <c r="P113" i="1"/>
  <c r="P189" i="1"/>
  <c r="O20" i="1"/>
  <c r="O36" i="1"/>
  <c r="O52" i="1"/>
  <c r="O68" i="1"/>
  <c r="O84" i="1"/>
  <c r="O100" i="1"/>
  <c r="O116" i="1"/>
  <c r="O132" i="1"/>
  <c r="O148" i="1"/>
  <c r="O164" i="1"/>
  <c r="O180" i="1"/>
  <c r="O196" i="1"/>
  <c r="O212" i="1"/>
  <c r="O47" i="1"/>
  <c r="O112" i="1"/>
  <c r="Q167" i="1"/>
  <c r="P118" i="1"/>
  <c r="P193" i="1"/>
  <c r="O21" i="1"/>
  <c r="O37" i="1"/>
  <c r="O53" i="1"/>
  <c r="O69" i="1"/>
  <c r="O85" i="1"/>
  <c r="O101" i="1"/>
  <c r="O117" i="1"/>
  <c r="O133" i="1"/>
  <c r="O149" i="1"/>
  <c r="O165" i="1"/>
  <c r="O181" i="1"/>
  <c r="O197" i="1"/>
  <c r="O213" i="1"/>
  <c r="O63" i="1"/>
  <c r="O160" i="1"/>
  <c r="Q183" i="1"/>
  <c r="P125" i="1"/>
  <c r="P198" i="1"/>
  <c r="O6" i="1"/>
  <c r="O22" i="1"/>
  <c r="O38" i="1"/>
  <c r="O54" i="1"/>
  <c r="O70" i="1"/>
  <c r="O86" i="1"/>
  <c r="O102" i="1"/>
  <c r="O118" i="1"/>
  <c r="O134" i="1"/>
  <c r="O150" i="1"/>
  <c r="O166" i="1"/>
  <c r="O182" i="1"/>
  <c r="O198" i="1"/>
  <c r="O214" i="1"/>
  <c r="O15" i="1"/>
  <c r="O191" i="1"/>
  <c r="Q199" i="1"/>
  <c r="P6" i="1"/>
  <c r="P129" i="1"/>
  <c r="P200" i="1"/>
  <c r="O7" i="1"/>
  <c r="O23" i="1"/>
  <c r="O39" i="1"/>
  <c r="O55" i="1"/>
  <c r="O71" i="1"/>
  <c r="O87" i="1"/>
  <c r="O103" i="1"/>
  <c r="O119" i="1"/>
  <c r="O135" i="1"/>
  <c r="O151" i="1"/>
  <c r="O167" i="1"/>
  <c r="O183" i="1"/>
  <c r="O199" i="1"/>
  <c r="O215" i="1"/>
  <c r="Q215" i="1"/>
  <c r="P22" i="1"/>
  <c r="P134" i="1"/>
  <c r="P205" i="1"/>
  <c r="O8" i="1"/>
  <c r="O24" i="1"/>
  <c r="O40" i="1"/>
  <c r="O56" i="1"/>
  <c r="O72" i="1"/>
  <c r="O88" i="1"/>
  <c r="O104" i="1"/>
  <c r="O120" i="1"/>
  <c r="O136" i="1"/>
  <c r="O152" i="1"/>
  <c r="O168" i="1"/>
  <c r="O184" i="1"/>
  <c r="O200" i="1"/>
  <c r="O216" i="1"/>
  <c r="P33" i="1"/>
  <c r="P141" i="1"/>
  <c r="P209" i="1"/>
  <c r="O9" i="1"/>
  <c r="O25" i="1"/>
  <c r="O41" i="1"/>
  <c r="O57" i="1"/>
  <c r="O73" i="1"/>
  <c r="O89" i="1"/>
  <c r="O105" i="1"/>
  <c r="O121" i="1"/>
  <c r="O137" i="1"/>
  <c r="O153" i="1"/>
  <c r="O169" i="1"/>
  <c r="O185" i="1"/>
  <c r="O201" i="1"/>
  <c r="O217" i="1"/>
  <c r="O48" i="1"/>
  <c r="P38" i="1"/>
  <c r="P145" i="1"/>
  <c r="P214" i="1"/>
  <c r="O10" i="1"/>
  <c r="O26" i="1"/>
  <c r="O42" i="1"/>
  <c r="O58" i="1"/>
  <c r="O74" i="1"/>
  <c r="O90" i="1"/>
  <c r="O106" i="1"/>
  <c r="O122" i="1"/>
  <c r="O138" i="1"/>
  <c r="O154" i="1"/>
  <c r="O170" i="1"/>
  <c r="O186" i="1"/>
  <c r="O202" i="1"/>
  <c r="O218" i="1"/>
  <c r="O16" i="1"/>
  <c r="O144" i="1"/>
  <c r="O192" i="1"/>
  <c r="O208" i="1"/>
  <c r="P49" i="1"/>
  <c r="P150" i="1"/>
  <c r="P216" i="1"/>
  <c r="O11" i="1"/>
  <c r="O27" i="1"/>
  <c r="O43" i="1"/>
  <c r="O59" i="1"/>
  <c r="O75" i="1"/>
  <c r="O91" i="1"/>
  <c r="O107" i="1"/>
  <c r="O123" i="1"/>
  <c r="O139" i="1"/>
  <c r="O155" i="1"/>
  <c r="O171" i="1"/>
  <c r="O187" i="1"/>
  <c r="O203" i="1"/>
  <c r="O219" i="1"/>
  <c r="O80" i="1"/>
  <c r="P54" i="1"/>
  <c r="P157" i="1"/>
  <c r="O12" i="1"/>
  <c r="O28" i="1"/>
  <c r="O44" i="1"/>
  <c r="O60" i="1"/>
  <c r="O76" i="1"/>
  <c r="O92" i="1"/>
  <c r="O108" i="1"/>
  <c r="O124" i="1"/>
  <c r="O140" i="1"/>
  <c r="O156" i="1"/>
  <c r="O172" i="1"/>
  <c r="O188" i="1"/>
  <c r="O204" i="1"/>
  <c r="P65" i="1"/>
  <c r="P161" i="1"/>
  <c r="O13" i="1"/>
  <c r="O29" i="1"/>
  <c r="O45" i="1"/>
  <c r="O61" i="1"/>
  <c r="O77" i="1"/>
  <c r="O93" i="1"/>
  <c r="O109" i="1"/>
  <c r="O125" i="1"/>
  <c r="O141" i="1"/>
  <c r="O157" i="1"/>
  <c r="O173" i="1"/>
  <c r="O189" i="1"/>
  <c r="O205" i="1"/>
  <c r="O159" i="1"/>
  <c r="P173" i="1"/>
  <c r="Q55" i="1"/>
  <c r="P70" i="1"/>
  <c r="P166" i="1"/>
  <c r="O14" i="1"/>
  <c r="O30" i="1"/>
  <c r="O46" i="1"/>
  <c r="O62" i="1"/>
  <c r="O78" i="1"/>
  <c r="O94" i="1"/>
  <c r="O110" i="1"/>
  <c r="O126" i="1"/>
  <c r="O142" i="1"/>
  <c r="O158" i="1"/>
  <c r="O174" i="1"/>
  <c r="O190" i="1"/>
  <c r="O206" i="1"/>
  <c r="O32" i="1"/>
  <c r="Q71" i="1"/>
  <c r="P81" i="1"/>
  <c r="P168" i="1"/>
  <c r="O79" i="1"/>
  <c r="O95" i="1"/>
  <c r="O111" i="1"/>
  <c r="O127" i="1"/>
  <c r="O143" i="1"/>
  <c r="O207" i="1"/>
  <c r="O128" i="1"/>
  <c r="J58" i="1"/>
  <c r="J91" i="1"/>
  <c r="J47" i="1"/>
  <c r="J46" i="1"/>
  <c r="J18" i="1"/>
  <c r="J69" i="1"/>
  <c r="J48" i="1"/>
  <c r="J92" i="1"/>
  <c r="J45" i="1"/>
  <c r="J8" i="1"/>
  <c r="J85" i="1"/>
  <c r="J75" i="1"/>
  <c r="J94" i="1"/>
  <c r="J30" i="1"/>
  <c r="J33" i="1"/>
  <c r="J63" i="1"/>
  <c r="J53" i="1"/>
  <c r="J73" i="1"/>
  <c r="J84" i="1"/>
  <c r="J97" i="1"/>
  <c r="J79" i="1"/>
  <c r="J23" i="1"/>
  <c r="J38" i="1"/>
  <c r="J54" i="1"/>
  <c r="J65" i="1"/>
  <c r="J24" i="1"/>
  <c r="J82" i="1"/>
  <c r="J37" i="1"/>
  <c r="J28" i="1"/>
  <c r="J11" i="1"/>
  <c r="J16" i="1"/>
  <c r="J15" i="1"/>
  <c r="J42" i="1"/>
  <c r="J86" i="1"/>
  <c r="J44" i="1"/>
  <c r="J41" i="1"/>
  <c r="J51" i="1"/>
  <c r="J56" i="1"/>
  <c r="J19" i="1"/>
  <c r="J88" i="1"/>
  <c r="J39" i="1"/>
  <c r="J6" i="1"/>
  <c r="J66" i="1"/>
  <c r="J9" i="1"/>
  <c r="J89" i="1"/>
  <c r="J34" i="1"/>
  <c r="J71" i="1"/>
  <c r="J26" i="1"/>
  <c r="J36" i="1"/>
  <c r="J64" i="1"/>
  <c r="J32" i="1"/>
  <c r="J17" i="1"/>
  <c r="J72" i="1"/>
  <c r="J59" i="1"/>
  <c r="J29" i="1"/>
  <c r="J76" i="1"/>
  <c r="J78" i="1"/>
  <c r="J87" i="1"/>
  <c r="J90" i="1"/>
  <c r="J57" i="1"/>
  <c r="J68" i="1"/>
  <c r="J96" i="1"/>
  <c r="J10" i="1"/>
  <c r="J20" i="1"/>
  <c r="J31" i="1"/>
  <c r="J80" i="1"/>
  <c r="J95" i="1"/>
  <c r="J22" i="1"/>
  <c r="J67" i="1"/>
  <c r="J93" i="1"/>
  <c r="J49" i="1"/>
  <c r="J7" i="1"/>
  <c r="J21" i="1"/>
  <c r="J14" i="1"/>
  <c r="L11" i="1"/>
  <c r="M16" i="1"/>
  <c r="N21" i="1"/>
  <c r="L27" i="1"/>
  <c r="M32" i="1"/>
  <c r="N37" i="1"/>
  <c r="L43" i="1"/>
  <c r="M48" i="1"/>
  <c r="N53" i="1"/>
  <c r="L59" i="1"/>
  <c r="M64" i="1"/>
  <c r="N69" i="1"/>
  <c r="L75" i="1"/>
  <c r="M80" i="1"/>
  <c r="N85" i="1"/>
  <c r="L91" i="1"/>
  <c r="M96" i="1"/>
  <c r="N101" i="1"/>
  <c r="L107" i="1"/>
  <c r="M112" i="1"/>
  <c r="N117" i="1"/>
  <c r="L123" i="1"/>
  <c r="M128" i="1"/>
  <c r="N133" i="1"/>
  <c r="L139" i="1"/>
  <c r="M144" i="1"/>
  <c r="N149" i="1"/>
  <c r="L155" i="1"/>
  <c r="M160" i="1"/>
  <c r="N165" i="1"/>
  <c r="L171" i="1"/>
  <c r="M176" i="1"/>
  <c r="N181" i="1"/>
  <c r="L187" i="1"/>
  <c r="M192" i="1"/>
  <c r="N197" i="1"/>
  <c r="L203" i="1"/>
  <c r="M208" i="1"/>
  <c r="N213" i="1"/>
  <c r="L219" i="1"/>
  <c r="K16" i="1"/>
  <c r="K32" i="1"/>
  <c r="K48" i="1"/>
  <c r="K64" i="1"/>
  <c r="K80" i="1"/>
  <c r="K96" i="1"/>
  <c r="K112" i="1"/>
  <c r="K128" i="1"/>
  <c r="K144" i="1"/>
  <c r="K160" i="1"/>
  <c r="K176" i="1"/>
  <c r="K192" i="1"/>
  <c r="K208" i="1"/>
  <c r="J40" i="1"/>
  <c r="M28" i="1"/>
  <c r="L6" i="1"/>
  <c r="M11" i="1"/>
  <c r="N16" i="1"/>
  <c r="L22" i="1"/>
  <c r="M27" i="1"/>
  <c r="N32" i="1"/>
  <c r="L38" i="1"/>
  <c r="M43" i="1"/>
  <c r="N48" i="1"/>
  <c r="L54" i="1"/>
  <c r="M59" i="1"/>
  <c r="N64" i="1"/>
  <c r="L70" i="1"/>
  <c r="M75" i="1"/>
  <c r="N80" i="1"/>
  <c r="L86" i="1"/>
  <c r="M91" i="1"/>
  <c r="N96" i="1"/>
  <c r="L102" i="1"/>
  <c r="M107" i="1"/>
  <c r="N112" i="1"/>
  <c r="L118" i="1"/>
  <c r="M123" i="1"/>
  <c r="N128" i="1"/>
  <c r="L134" i="1"/>
  <c r="M139" i="1"/>
  <c r="N144" i="1"/>
  <c r="L150" i="1"/>
  <c r="M155" i="1"/>
  <c r="N160" i="1"/>
  <c r="L166" i="1"/>
  <c r="M171" i="1"/>
  <c r="N176" i="1"/>
  <c r="L182" i="1"/>
  <c r="M187" i="1"/>
  <c r="N192" i="1"/>
  <c r="L198" i="1"/>
  <c r="M203" i="1"/>
  <c r="N208" i="1"/>
  <c r="L214" i="1"/>
  <c r="M219" i="1"/>
  <c r="K17" i="1"/>
  <c r="K33" i="1"/>
  <c r="K49" i="1"/>
  <c r="K65" i="1"/>
  <c r="K81" i="1"/>
  <c r="K97" i="1"/>
  <c r="K113" i="1"/>
  <c r="K129" i="1"/>
  <c r="K145" i="1"/>
  <c r="K161" i="1"/>
  <c r="K177" i="1"/>
  <c r="K193" i="1"/>
  <c r="K209" i="1"/>
  <c r="J43" i="1"/>
  <c r="N17" i="1"/>
  <c r="N49" i="1"/>
  <c r="L71" i="1"/>
  <c r="M92" i="1"/>
  <c r="N113" i="1"/>
  <c r="N129" i="1"/>
  <c r="M140" i="1"/>
  <c r="L151" i="1"/>
  <c r="N161" i="1"/>
  <c r="M172" i="1"/>
  <c r="K68" i="1"/>
  <c r="K100" i="1"/>
  <c r="K132" i="1"/>
  <c r="K164" i="1"/>
  <c r="M6" i="1"/>
  <c r="N11" i="1"/>
  <c r="L17" i="1"/>
  <c r="M22" i="1"/>
  <c r="N27" i="1"/>
  <c r="L33" i="1"/>
  <c r="M38" i="1"/>
  <c r="N43" i="1"/>
  <c r="L49" i="1"/>
  <c r="M54" i="1"/>
  <c r="N59" i="1"/>
  <c r="L65" i="1"/>
  <c r="M70" i="1"/>
  <c r="N75" i="1"/>
  <c r="L81" i="1"/>
  <c r="M86" i="1"/>
  <c r="N91" i="1"/>
  <c r="L97" i="1"/>
  <c r="M102" i="1"/>
  <c r="N107" i="1"/>
  <c r="L113" i="1"/>
  <c r="M118" i="1"/>
  <c r="N123" i="1"/>
  <c r="L129" i="1"/>
  <c r="M134" i="1"/>
  <c r="N139" i="1"/>
  <c r="L145" i="1"/>
  <c r="M150" i="1"/>
  <c r="N155" i="1"/>
  <c r="L161" i="1"/>
  <c r="M166" i="1"/>
  <c r="N171" i="1"/>
  <c r="L177" i="1"/>
  <c r="M182" i="1"/>
  <c r="N187" i="1"/>
  <c r="L193" i="1"/>
  <c r="M198" i="1"/>
  <c r="N203" i="1"/>
  <c r="L209" i="1"/>
  <c r="M214" i="1"/>
  <c r="N219" i="1"/>
  <c r="K18" i="1"/>
  <c r="K34" i="1"/>
  <c r="K50" i="1"/>
  <c r="K66" i="1"/>
  <c r="K82" i="1"/>
  <c r="K98" i="1"/>
  <c r="K114" i="1"/>
  <c r="K130" i="1"/>
  <c r="K146" i="1"/>
  <c r="K162" i="1"/>
  <c r="K178" i="1"/>
  <c r="K194" i="1"/>
  <c r="K210" i="1"/>
  <c r="J98" i="1"/>
  <c r="M12" i="1"/>
  <c r="N33" i="1"/>
  <c r="L55" i="1"/>
  <c r="N65" i="1"/>
  <c r="M76" i="1"/>
  <c r="L87" i="1"/>
  <c r="L103" i="1"/>
  <c r="L119" i="1"/>
  <c r="L135" i="1"/>
  <c r="N145" i="1"/>
  <c r="M156" i="1"/>
  <c r="L167" i="1"/>
  <c r="L183" i="1"/>
  <c r="M188" i="1"/>
  <c r="N193" i="1"/>
  <c r="L199" i="1"/>
  <c r="M204" i="1"/>
  <c r="N209" i="1"/>
  <c r="L215" i="1"/>
  <c r="K20" i="1"/>
  <c r="K36" i="1"/>
  <c r="K52" i="1"/>
  <c r="K84" i="1"/>
  <c r="K116" i="1"/>
  <c r="N6" i="1"/>
  <c r="L12" i="1"/>
  <c r="M17" i="1"/>
  <c r="N22" i="1"/>
  <c r="L28" i="1"/>
  <c r="M33" i="1"/>
  <c r="N38" i="1"/>
  <c r="L44" i="1"/>
  <c r="M49" i="1"/>
  <c r="N54" i="1"/>
  <c r="L60" i="1"/>
  <c r="M65" i="1"/>
  <c r="N70" i="1"/>
  <c r="L76" i="1"/>
  <c r="M81" i="1"/>
  <c r="N86" i="1"/>
  <c r="L92" i="1"/>
  <c r="M97" i="1"/>
  <c r="N102" i="1"/>
  <c r="L108" i="1"/>
  <c r="M113" i="1"/>
  <c r="N118" i="1"/>
  <c r="L124" i="1"/>
  <c r="M129" i="1"/>
  <c r="N134" i="1"/>
  <c r="L140" i="1"/>
  <c r="M145" i="1"/>
  <c r="N150" i="1"/>
  <c r="L156" i="1"/>
  <c r="M161" i="1"/>
  <c r="N166" i="1"/>
  <c r="L172" i="1"/>
  <c r="M177" i="1"/>
  <c r="N182" i="1"/>
  <c r="L188" i="1"/>
  <c r="M193" i="1"/>
  <c r="N198" i="1"/>
  <c r="L204" i="1"/>
  <c r="M209" i="1"/>
  <c r="N214" i="1"/>
  <c r="K19" i="1"/>
  <c r="K35" i="1"/>
  <c r="K51" i="1"/>
  <c r="K67" i="1"/>
  <c r="K83" i="1"/>
  <c r="K99" i="1"/>
  <c r="K115" i="1"/>
  <c r="K131" i="1"/>
  <c r="K147" i="1"/>
  <c r="K163" i="1"/>
  <c r="K179" i="1"/>
  <c r="K195" i="1"/>
  <c r="K211" i="1"/>
  <c r="J50" i="1"/>
  <c r="L7" i="1"/>
  <c r="M7" i="1"/>
  <c r="N12" i="1"/>
  <c r="L18" i="1"/>
  <c r="M23" i="1"/>
  <c r="N28" i="1"/>
  <c r="L34" i="1"/>
  <c r="M39" i="1"/>
  <c r="N44" i="1"/>
  <c r="L50" i="1"/>
  <c r="M55" i="1"/>
  <c r="N60" i="1"/>
  <c r="L66" i="1"/>
  <c r="M71" i="1"/>
  <c r="N76" i="1"/>
  <c r="L82" i="1"/>
  <c r="M87" i="1"/>
  <c r="N92" i="1"/>
  <c r="L98" i="1"/>
  <c r="M103" i="1"/>
  <c r="N108" i="1"/>
  <c r="L114" i="1"/>
  <c r="M119" i="1"/>
  <c r="N124" i="1"/>
  <c r="L130" i="1"/>
  <c r="M135" i="1"/>
  <c r="N140" i="1"/>
  <c r="L146" i="1"/>
  <c r="M151" i="1"/>
  <c r="N156" i="1"/>
  <c r="L162" i="1"/>
  <c r="M167" i="1"/>
  <c r="N172" i="1"/>
  <c r="L178" i="1"/>
  <c r="M183" i="1"/>
  <c r="N188" i="1"/>
  <c r="L194" i="1"/>
  <c r="M199" i="1"/>
  <c r="N204" i="1"/>
  <c r="L210" i="1"/>
  <c r="M215" i="1"/>
  <c r="K21" i="1"/>
  <c r="K37" i="1"/>
  <c r="K53" i="1"/>
  <c r="K69" i="1"/>
  <c r="K85" i="1"/>
  <c r="K101" i="1"/>
  <c r="K117" i="1"/>
  <c r="K133" i="1"/>
  <c r="K149" i="1"/>
  <c r="K165" i="1"/>
  <c r="K181" i="1"/>
  <c r="K197" i="1"/>
  <c r="K213" i="1"/>
  <c r="J60" i="1"/>
  <c r="N106" i="1"/>
  <c r="N7" i="1"/>
  <c r="L13" i="1"/>
  <c r="M18" i="1"/>
  <c r="N23" i="1"/>
  <c r="L29" i="1"/>
  <c r="M34" i="1"/>
  <c r="N39" i="1"/>
  <c r="L45" i="1"/>
  <c r="M50" i="1"/>
  <c r="N55" i="1"/>
  <c r="L61" i="1"/>
  <c r="M66" i="1"/>
  <c r="N71" i="1"/>
  <c r="L77" i="1"/>
  <c r="M82" i="1"/>
  <c r="N87" i="1"/>
  <c r="L93" i="1"/>
  <c r="M98" i="1"/>
  <c r="N103" i="1"/>
  <c r="L109" i="1"/>
  <c r="M114" i="1"/>
  <c r="N119" i="1"/>
  <c r="L125" i="1"/>
  <c r="M130" i="1"/>
  <c r="N135" i="1"/>
  <c r="L141" i="1"/>
  <c r="M146" i="1"/>
  <c r="N151" i="1"/>
  <c r="L157" i="1"/>
  <c r="M162" i="1"/>
  <c r="N167" i="1"/>
  <c r="L173" i="1"/>
  <c r="M178" i="1"/>
  <c r="N183" i="1"/>
  <c r="L189" i="1"/>
  <c r="M194" i="1"/>
  <c r="N199" i="1"/>
  <c r="L205" i="1"/>
  <c r="M210" i="1"/>
  <c r="N215" i="1"/>
  <c r="K6" i="1"/>
  <c r="K22" i="1"/>
  <c r="K38" i="1"/>
  <c r="K54" i="1"/>
  <c r="K70" i="1"/>
  <c r="K86" i="1"/>
  <c r="K102" i="1"/>
  <c r="K118" i="1"/>
  <c r="K134" i="1"/>
  <c r="K150" i="1"/>
  <c r="K166" i="1"/>
  <c r="K182" i="1"/>
  <c r="K198" i="1"/>
  <c r="K214" i="1"/>
  <c r="J70" i="1"/>
  <c r="L8" i="1"/>
  <c r="M13" i="1"/>
  <c r="N18" i="1"/>
  <c r="L24" i="1"/>
  <c r="M29" i="1"/>
  <c r="N34" i="1"/>
  <c r="L40" i="1"/>
  <c r="M45" i="1"/>
  <c r="N50" i="1"/>
  <c r="L56" i="1"/>
  <c r="M61" i="1"/>
  <c r="N66" i="1"/>
  <c r="L72" i="1"/>
  <c r="M77" i="1"/>
  <c r="N82" i="1"/>
  <c r="L88" i="1"/>
  <c r="M93" i="1"/>
  <c r="N98" i="1"/>
  <c r="L104" i="1"/>
  <c r="M109" i="1"/>
  <c r="N114" i="1"/>
  <c r="L120" i="1"/>
  <c r="M125" i="1"/>
  <c r="N130" i="1"/>
  <c r="L136" i="1"/>
  <c r="M141" i="1"/>
  <c r="N146" i="1"/>
  <c r="L152" i="1"/>
  <c r="M157" i="1"/>
  <c r="N162" i="1"/>
  <c r="L168" i="1"/>
  <c r="M173" i="1"/>
  <c r="N178" i="1"/>
  <c r="L184" i="1"/>
  <c r="M189" i="1"/>
  <c r="N194" i="1"/>
  <c r="L200" i="1"/>
  <c r="M205" i="1"/>
  <c r="N210" i="1"/>
  <c r="L216" i="1"/>
  <c r="K7" i="1"/>
  <c r="K23" i="1"/>
  <c r="K39" i="1"/>
  <c r="K55" i="1"/>
  <c r="K71" i="1"/>
  <c r="K87" i="1"/>
  <c r="K103" i="1"/>
  <c r="K119" i="1"/>
  <c r="K135" i="1"/>
  <c r="K151" i="1"/>
  <c r="K167" i="1"/>
  <c r="K183" i="1"/>
  <c r="K199" i="1"/>
  <c r="K215" i="1"/>
  <c r="J74" i="1"/>
  <c r="M21" i="1"/>
  <c r="K111" i="1"/>
  <c r="L23" i="1"/>
  <c r="M8" i="1"/>
  <c r="N13" i="1"/>
  <c r="L19" i="1"/>
  <c r="M24" i="1"/>
  <c r="N29" i="1"/>
  <c r="L35" i="1"/>
  <c r="M40" i="1"/>
  <c r="N45" i="1"/>
  <c r="L51" i="1"/>
  <c r="M56" i="1"/>
  <c r="N61" i="1"/>
  <c r="L67" i="1"/>
  <c r="M72" i="1"/>
  <c r="N77" i="1"/>
  <c r="L83" i="1"/>
  <c r="M88" i="1"/>
  <c r="N93" i="1"/>
  <c r="L99" i="1"/>
  <c r="M104" i="1"/>
  <c r="N109" i="1"/>
  <c r="L115" i="1"/>
  <c r="M120" i="1"/>
  <c r="N125" i="1"/>
  <c r="L131" i="1"/>
  <c r="M136" i="1"/>
  <c r="N141" i="1"/>
  <c r="L147" i="1"/>
  <c r="M152" i="1"/>
  <c r="N157" i="1"/>
  <c r="L163" i="1"/>
  <c r="M168" i="1"/>
  <c r="N173" i="1"/>
  <c r="L179" i="1"/>
  <c r="M184" i="1"/>
  <c r="N189" i="1"/>
  <c r="L195" i="1"/>
  <c r="M200" i="1"/>
  <c r="N205" i="1"/>
  <c r="L211" i="1"/>
  <c r="M216" i="1"/>
  <c r="K8" i="1"/>
  <c r="K24" i="1"/>
  <c r="K40" i="1"/>
  <c r="K56" i="1"/>
  <c r="K72" i="1"/>
  <c r="K88" i="1"/>
  <c r="K104" i="1"/>
  <c r="K120" i="1"/>
  <c r="K136" i="1"/>
  <c r="K152" i="1"/>
  <c r="K168" i="1"/>
  <c r="K184" i="1"/>
  <c r="K200" i="1"/>
  <c r="K216" i="1"/>
  <c r="J81" i="1"/>
  <c r="L16" i="1"/>
  <c r="N202" i="1"/>
  <c r="N8" i="1"/>
  <c r="L14" i="1"/>
  <c r="M19" i="1"/>
  <c r="N24" i="1"/>
  <c r="L30" i="1"/>
  <c r="M35" i="1"/>
  <c r="N40" i="1"/>
  <c r="L46" i="1"/>
  <c r="M51" i="1"/>
  <c r="N56" i="1"/>
  <c r="L62" i="1"/>
  <c r="M67" i="1"/>
  <c r="N72" i="1"/>
  <c r="L78" i="1"/>
  <c r="M83" i="1"/>
  <c r="N88" i="1"/>
  <c r="L94" i="1"/>
  <c r="M99" i="1"/>
  <c r="N104" i="1"/>
  <c r="L110" i="1"/>
  <c r="M115" i="1"/>
  <c r="N120" i="1"/>
  <c r="L126" i="1"/>
  <c r="M131" i="1"/>
  <c r="N136" i="1"/>
  <c r="L142" i="1"/>
  <c r="M147" i="1"/>
  <c r="N152" i="1"/>
  <c r="L158" i="1"/>
  <c r="M163" i="1"/>
  <c r="N168" i="1"/>
  <c r="L174" i="1"/>
  <c r="M179" i="1"/>
  <c r="N184" i="1"/>
  <c r="L190" i="1"/>
  <c r="M195" i="1"/>
  <c r="N200" i="1"/>
  <c r="L206" i="1"/>
  <c r="M211" i="1"/>
  <c r="N216" i="1"/>
  <c r="K9" i="1"/>
  <c r="K25" i="1"/>
  <c r="K41" i="1"/>
  <c r="K57" i="1"/>
  <c r="K73" i="1"/>
  <c r="K89" i="1"/>
  <c r="K105" i="1"/>
  <c r="K121" i="1"/>
  <c r="K137" i="1"/>
  <c r="K153" i="1"/>
  <c r="K169" i="1"/>
  <c r="K185" i="1"/>
  <c r="K201" i="1"/>
  <c r="K217" i="1"/>
  <c r="J83" i="1"/>
  <c r="L32" i="1"/>
  <c r="L192" i="1"/>
  <c r="L9" i="1"/>
  <c r="M14" i="1"/>
  <c r="N19" i="1"/>
  <c r="L25" i="1"/>
  <c r="M30" i="1"/>
  <c r="N35" i="1"/>
  <c r="L41" i="1"/>
  <c r="M46" i="1"/>
  <c r="N51" i="1"/>
  <c r="L57" i="1"/>
  <c r="M62" i="1"/>
  <c r="N67" i="1"/>
  <c r="L73" i="1"/>
  <c r="M78" i="1"/>
  <c r="N83" i="1"/>
  <c r="L89" i="1"/>
  <c r="M94" i="1"/>
  <c r="N99" i="1"/>
  <c r="L105" i="1"/>
  <c r="M110" i="1"/>
  <c r="N115" i="1"/>
  <c r="L121" i="1"/>
  <c r="M126" i="1"/>
  <c r="N131" i="1"/>
  <c r="L137" i="1"/>
  <c r="M142" i="1"/>
  <c r="N147" i="1"/>
  <c r="L153" i="1"/>
  <c r="M158" i="1"/>
  <c r="N163" i="1"/>
  <c r="L169" i="1"/>
  <c r="M174" i="1"/>
  <c r="N179" i="1"/>
  <c r="L185" i="1"/>
  <c r="M190" i="1"/>
  <c r="N195" i="1"/>
  <c r="L201" i="1"/>
  <c r="M206" i="1"/>
  <c r="N211" i="1"/>
  <c r="L217" i="1"/>
  <c r="K10" i="1"/>
  <c r="K26" i="1"/>
  <c r="K42" i="1"/>
  <c r="K58" i="1"/>
  <c r="K74" i="1"/>
  <c r="K90" i="1"/>
  <c r="K106" i="1"/>
  <c r="K122" i="1"/>
  <c r="K138" i="1"/>
  <c r="K154" i="1"/>
  <c r="K170" i="1"/>
  <c r="K186" i="1"/>
  <c r="K202" i="1"/>
  <c r="K218" i="1"/>
  <c r="N10" i="1"/>
  <c r="N58" i="1"/>
  <c r="M69" i="1"/>
  <c r="L80" i="1"/>
  <c r="L96" i="1"/>
  <c r="L112" i="1"/>
  <c r="L128" i="1"/>
  <c r="L144" i="1"/>
  <c r="N154" i="1"/>
  <c r="M165" i="1"/>
  <c r="N186" i="1"/>
  <c r="M213" i="1"/>
  <c r="K31" i="1"/>
  <c r="K95" i="1"/>
  <c r="K159" i="1"/>
  <c r="K207" i="1"/>
  <c r="M44" i="1"/>
  <c r="M9" i="1"/>
  <c r="N14" i="1"/>
  <c r="L20" i="1"/>
  <c r="M25" i="1"/>
  <c r="N30" i="1"/>
  <c r="L36" i="1"/>
  <c r="M41" i="1"/>
  <c r="N46" i="1"/>
  <c r="L52" i="1"/>
  <c r="M57" i="1"/>
  <c r="N62" i="1"/>
  <c r="L68" i="1"/>
  <c r="M73" i="1"/>
  <c r="N78" i="1"/>
  <c r="L84" i="1"/>
  <c r="M89" i="1"/>
  <c r="N94" i="1"/>
  <c r="L100" i="1"/>
  <c r="M105" i="1"/>
  <c r="N110" i="1"/>
  <c r="L116" i="1"/>
  <c r="M121" i="1"/>
  <c r="N126" i="1"/>
  <c r="L132" i="1"/>
  <c r="M137" i="1"/>
  <c r="N142" i="1"/>
  <c r="L148" i="1"/>
  <c r="M153" i="1"/>
  <c r="N158" i="1"/>
  <c r="L164" i="1"/>
  <c r="M169" i="1"/>
  <c r="N174" i="1"/>
  <c r="L180" i="1"/>
  <c r="M185" i="1"/>
  <c r="N190" i="1"/>
  <c r="L196" i="1"/>
  <c r="M201" i="1"/>
  <c r="N206" i="1"/>
  <c r="L212" i="1"/>
  <c r="M217" i="1"/>
  <c r="K11" i="1"/>
  <c r="K27" i="1"/>
  <c r="K43" i="1"/>
  <c r="K59" i="1"/>
  <c r="K75" i="1"/>
  <c r="K91" i="1"/>
  <c r="K107" i="1"/>
  <c r="K123" i="1"/>
  <c r="K139" i="1"/>
  <c r="K155" i="1"/>
  <c r="K171" i="1"/>
  <c r="K187" i="1"/>
  <c r="K203" i="1"/>
  <c r="K219" i="1"/>
  <c r="N26" i="1"/>
  <c r="N90" i="1"/>
  <c r="N138" i="1"/>
  <c r="N170" i="1"/>
  <c r="L208" i="1"/>
  <c r="K63" i="1"/>
  <c r="K175" i="1"/>
  <c r="N9" i="1"/>
  <c r="L15" i="1"/>
  <c r="M20" i="1"/>
  <c r="N25" i="1"/>
  <c r="L31" i="1"/>
  <c r="M36" i="1"/>
  <c r="N41" i="1"/>
  <c r="L47" i="1"/>
  <c r="M52" i="1"/>
  <c r="N57" i="1"/>
  <c r="L63" i="1"/>
  <c r="M68" i="1"/>
  <c r="N73" i="1"/>
  <c r="L79" i="1"/>
  <c r="M84" i="1"/>
  <c r="N89" i="1"/>
  <c r="L95" i="1"/>
  <c r="M100" i="1"/>
  <c r="N105" i="1"/>
  <c r="L111" i="1"/>
  <c r="M116" i="1"/>
  <c r="N121" i="1"/>
  <c r="L127" i="1"/>
  <c r="M132" i="1"/>
  <c r="N137" i="1"/>
  <c r="L143" i="1"/>
  <c r="M148" i="1"/>
  <c r="N153" i="1"/>
  <c r="L159" i="1"/>
  <c r="M164" i="1"/>
  <c r="N169" i="1"/>
  <c r="L175" i="1"/>
  <c r="M180" i="1"/>
  <c r="N185" i="1"/>
  <c r="L191" i="1"/>
  <c r="M196" i="1"/>
  <c r="N201" i="1"/>
  <c r="L207" i="1"/>
  <c r="M212" i="1"/>
  <c r="N217" i="1"/>
  <c r="K12" i="1"/>
  <c r="K28" i="1"/>
  <c r="K44" i="1"/>
  <c r="K60" i="1"/>
  <c r="K76" i="1"/>
  <c r="K92" i="1"/>
  <c r="K108" i="1"/>
  <c r="K124" i="1"/>
  <c r="K140" i="1"/>
  <c r="K156" i="1"/>
  <c r="K172" i="1"/>
  <c r="K188" i="1"/>
  <c r="K204" i="1"/>
  <c r="M37" i="1"/>
  <c r="N122" i="1"/>
  <c r="L176" i="1"/>
  <c r="N218" i="1"/>
  <c r="K127" i="1"/>
  <c r="L10" i="1"/>
  <c r="M15" i="1"/>
  <c r="N20" i="1"/>
  <c r="L26" i="1"/>
  <c r="M31" i="1"/>
  <c r="N36" i="1"/>
  <c r="L42" i="1"/>
  <c r="M47" i="1"/>
  <c r="N52" i="1"/>
  <c r="L58" i="1"/>
  <c r="M63" i="1"/>
  <c r="N68" i="1"/>
  <c r="L74" i="1"/>
  <c r="M79" i="1"/>
  <c r="N84" i="1"/>
  <c r="L90" i="1"/>
  <c r="M95" i="1"/>
  <c r="N100" i="1"/>
  <c r="L106" i="1"/>
  <c r="M111" i="1"/>
  <c r="N116" i="1"/>
  <c r="L122" i="1"/>
  <c r="M127" i="1"/>
  <c r="N132" i="1"/>
  <c r="L138" i="1"/>
  <c r="M143" i="1"/>
  <c r="N148" i="1"/>
  <c r="L154" i="1"/>
  <c r="M159" i="1"/>
  <c r="N164" i="1"/>
  <c r="L170" i="1"/>
  <c r="M175" i="1"/>
  <c r="N180" i="1"/>
  <c r="L186" i="1"/>
  <c r="M191" i="1"/>
  <c r="N196" i="1"/>
  <c r="L202" i="1"/>
  <c r="M207" i="1"/>
  <c r="N212" i="1"/>
  <c r="L218" i="1"/>
  <c r="K13" i="1"/>
  <c r="K29" i="1"/>
  <c r="K45" i="1"/>
  <c r="K61" i="1"/>
  <c r="K77" i="1"/>
  <c r="K93" i="1"/>
  <c r="K109" i="1"/>
  <c r="K125" i="1"/>
  <c r="K141" i="1"/>
  <c r="K157" i="1"/>
  <c r="K173" i="1"/>
  <c r="K189" i="1"/>
  <c r="K205" i="1"/>
  <c r="J13" i="1"/>
  <c r="N42" i="1"/>
  <c r="M53" i="1"/>
  <c r="L64" i="1"/>
  <c r="N74" i="1"/>
  <c r="M85" i="1"/>
  <c r="M101" i="1"/>
  <c r="M117" i="1"/>
  <c r="M133" i="1"/>
  <c r="M149" i="1"/>
  <c r="L160" i="1"/>
  <c r="M181" i="1"/>
  <c r="M197" i="1"/>
  <c r="K15" i="1"/>
  <c r="K79" i="1"/>
  <c r="K143" i="1"/>
  <c r="K191" i="1"/>
  <c r="J35" i="1"/>
  <c r="L39" i="1"/>
  <c r="M10" i="1"/>
  <c r="N15" i="1"/>
  <c r="L21" i="1"/>
  <c r="M26" i="1"/>
  <c r="N31" i="1"/>
  <c r="L37" i="1"/>
  <c r="M42" i="1"/>
  <c r="N47" i="1"/>
  <c r="L53" i="1"/>
  <c r="M58" i="1"/>
  <c r="N63" i="1"/>
  <c r="L69" i="1"/>
  <c r="M74" i="1"/>
  <c r="N79" i="1"/>
  <c r="L85" i="1"/>
  <c r="M90" i="1"/>
  <c r="N95" i="1"/>
  <c r="L101" i="1"/>
  <c r="M106" i="1"/>
  <c r="N111" i="1"/>
  <c r="L117" i="1"/>
  <c r="M122" i="1"/>
  <c r="N127" i="1"/>
  <c r="L133" i="1"/>
  <c r="M138" i="1"/>
  <c r="N143" i="1"/>
  <c r="L149" i="1"/>
  <c r="M154" i="1"/>
  <c r="N159" i="1"/>
  <c r="L165" i="1"/>
  <c r="M170" i="1"/>
  <c r="N175" i="1"/>
  <c r="L181" i="1"/>
  <c r="M186" i="1"/>
  <c r="N191" i="1"/>
  <c r="L197" i="1"/>
  <c r="M202" i="1"/>
  <c r="N207" i="1"/>
  <c r="L213" i="1"/>
  <c r="M218" i="1"/>
  <c r="K14" i="1"/>
  <c r="K30" i="1"/>
  <c r="K46" i="1"/>
  <c r="K62" i="1"/>
  <c r="K78" i="1"/>
  <c r="K94" i="1"/>
  <c r="K110" i="1"/>
  <c r="K126" i="1"/>
  <c r="K142" i="1"/>
  <c r="K158" i="1"/>
  <c r="K174" i="1"/>
  <c r="K190" i="1"/>
  <c r="K206" i="1"/>
  <c r="J25" i="1"/>
  <c r="L48" i="1"/>
  <c r="K47" i="1"/>
  <c r="N97" i="1"/>
  <c r="M108" i="1"/>
  <c r="M124" i="1"/>
  <c r="N177" i="1"/>
  <c r="K148" i="1"/>
  <c r="K180" i="1"/>
  <c r="K196" i="1"/>
  <c r="K212" i="1"/>
  <c r="J55" i="1"/>
  <c r="M60" i="1"/>
  <c r="N81" i="1"/>
  <c r="J61" i="1"/>
  <c r="J27" i="1"/>
  <c r="J77" i="1"/>
  <c r="J52" i="1"/>
  <c r="J12" i="1"/>
  <c r="J111" i="1"/>
  <c r="J128" i="1"/>
  <c r="J146" i="1"/>
  <c r="J164" i="1"/>
  <c r="J182" i="1"/>
  <c r="J198" i="1"/>
  <c r="J215" i="1"/>
  <c r="J112" i="1"/>
  <c r="J129" i="1"/>
  <c r="J147" i="1"/>
  <c r="J165" i="1"/>
  <c r="J183" i="1"/>
  <c r="J199" i="1"/>
  <c r="J216" i="1"/>
  <c r="J200" i="1"/>
  <c r="J126" i="1"/>
  <c r="J113" i="1"/>
  <c r="J130" i="1"/>
  <c r="J148" i="1"/>
  <c r="J166" i="1"/>
  <c r="J184" i="1"/>
  <c r="J217" i="1"/>
  <c r="J114" i="1"/>
  <c r="J131" i="1"/>
  <c r="J149" i="1"/>
  <c r="J167" i="1"/>
  <c r="J185" i="1"/>
  <c r="J201" i="1"/>
  <c r="J219" i="1"/>
  <c r="J144" i="1"/>
  <c r="J115" i="1"/>
  <c r="J132" i="1"/>
  <c r="J150" i="1"/>
  <c r="J168" i="1"/>
  <c r="J186" i="1"/>
  <c r="J202" i="1"/>
  <c r="J116" i="1"/>
  <c r="J133" i="1"/>
  <c r="J151" i="1"/>
  <c r="J169" i="1"/>
  <c r="J187" i="1"/>
  <c r="J203" i="1"/>
  <c r="J99" i="1"/>
  <c r="J117" i="1"/>
  <c r="J134" i="1"/>
  <c r="J152" i="1"/>
  <c r="J171" i="1"/>
  <c r="J188" i="1"/>
  <c r="J204" i="1"/>
  <c r="J100" i="1"/>
  <c r="J118" i="1"/>
  <c r="J135" i="1"/>
  <c r="J153" i="1"/>
  <c r="J173" i="1"/>
  <c r="J189" i="1"/>
  <c r="J205" i="1"/>
  <c r="J101" i="1"/>
  <c r="J120" i="1"/>
  <c r="J136" i="1"/>
  <c r="J155" i="1"/>
  <c r="J174" i="1"/>
  <c r="J190" i="1"/>
  <c r="J206" i="1"/>
  <c r="J196" i="1"/>
  <c r="J102" i="1"/>
  <c r="J121" i="1"/>
  <c r="J137" i="1"/>
  <c r="J156" i="1"/>
  <c r="J175" i="1"/>
  <c r="J191" i="1"/>
  <c r="J207" i="1"/>
  <c r="J162" i="1"/>
  <c r="J103" i="1"/>
  <c r="J122" i="1"/>
  <c r="J139" i="1"/>
  <c r="J158" i="1"/>
  <c r="J176" i="1"/>
  <c r="J192" i="1"/>
  <c r="J208" i="1"/>
  <c r="J104" i="1"/>
  <c r="J123" i="1"/>
  <c r="J140" i="1"/>
  <c r="J159" i="1"/>
  <c r="J177" i="1"/>
  <c r="J193" i="1"/>
  <c r="J209" i="1"/>
  <c r="J212" i="1"/>
  <c r="J105" i="1"/>
  <c r="J124" i="1"/>
  <c r="J141" i="1"/>
  <c r="J160" i="1"/>
  <c r="J178" i="1"/>
  <c r="J194" i="1"/>
  <c r="J210" i="1"/>
  <c r="J180" i="1"/>
  <c r="J106" i="1"/>
  <c r="J125" i="1"/>
  <c r="J143" i="1"/>
  <c r="J161" i="1"/>
  <c r="J179" i="1"/>
  <c r="J195" i="1"/>
  <c r="J211" i="1"/>
  <c r="J110" i="1"/>
  <c r="J127" i="1"/>
  <c r="J145" i="1"/>
  <c r="J163" i="1"/>
  <c r="J181" i="1"/>
  <c r="J197" i="1"/>
  <c r="J213" i="1"/>
  <c r="J109" i="1"/>
  <c r="J107" i="1"/>
  <c r="J119" i="1"/>
  <c r="J142" i="1"/>
  <c r="J157" i="1"/>
  <c r="J218" i="1"/>
  <c r="J170" i="1"/>
  <c r="J154" i="1"/>
  <c r="J172" i="1"/>
  <c r="J138" i="1"/>
  <c r="J108" i="1"/>
  <c r="J214" i="1"/>
  <c r="A5" i="1"/>
  <c r="K11" i="19" a="1"/>
  <c r="K11" i="19" s="1"/>
  <c r="I17" i="1"/>
  <c r="I33" i="1"/>
  <c r="I49" i="1"/>
  <c r="I65" i="1"/>
  <c r="I81" i="1"/>
  <c r="I97" i="1"/>
  <c r="I113" i="1"/>
  <c r="I129" i="1"/>
  <c r="I145" i="1"/>
  <c r="I161" i="1"/>
  <c r="I177" i="1"/>
  <c r="I193" i="1"/>
  <c r="I209" i="1"/>
  <c r="C13" i="1"/>
  <c r="C29" i="1"/>
  <c r="C45" i="1"/>
  <c r="C61" i="1"/>
  <c r="C77" i="1"/>
  <c r="C93" i="1"/>
  <c r="C109" i="1"/>
  <c r="C125" i="1"/>
  <c r="C141" i="1"/>
  <c r="C157" i="1"/>
  <c r="C173" i="1"/>
  <c r="C189" i="1"/>
  <c r="C205" i="1"/>
  <c r="C7" i="1"/>
  <c r="D17" i="1"/>
  <c r="D33" i="1"/>
  <c r="D49" i="1"/>
  <c r="D65" i="1"/>
  <c r="D81" i="1"/>
  <c r="D97" i="1"/>
  <c r="D113" i="1"/>
  <c r="D129" i="1"/>
  <c r="D145" i="1"/>
  <c r="D161" i="1"/>
  <c r="D177" i="1"/>
  <c r="D193" i="1"/>
  <c r="D209" i="1"/>
  <c r="E10" i="1"/>
  <c r="E26" i="1"/>
  <c r="E42" i="1"/>
  <c r="E58" i="1"/>
  <c r="E74" i="1"/>
  <c r="E90" i="1"/>
  <c r="E106" i="1"/>
  <c r="E122" i="1"/>
  <c r="E138" i="1"/>
  <c r="E154" i="1"/>
  <c r="E170" i="1"/>
  <c r="E186" i="1"/>
  <c r="E202" i="1"/>
  <c r="E218" i="1"/>
  <c r="F19" i="1"/>
  <c r="F35" i="1"/>
  <c r="F51" i="1"/>
  <c r="F67" i="1"/>
  <c r="F83" i="1"/>
  <c r="F99" i="1"/>
  <c r="F115" i="1"/>
  <c r="F131" i="1"/>
  <c r="F147" i="1"/>
  <c r="F163" i="1"/>
  <c r="F179" i="1"/>
  <c r="F195" i="1"/>
  <c r="F211" i="1"/>
  <c r="G12" i="1"/>
  <c r="G28" i="1"/>
  <c r="I18" i="1"/>
  <c r="I34" i="1"/>
  <c r="I50" i="1"/>
  <c r="I66" i="1"/>
  <c r="I82" i="1"/>
  <c r="I98" i="1"/>
  <c r="I114" i="1"/>
  <c r="I130" i="1"/>
  <c r="I146" i="1"/>
  <c r="I162" i="1"/>
  <c r="I178" i="1"/>
  <c r="I194" i="1"/>
  <c r="I210" i="1"/>
  <c r="C14" i="1"/>
  <c r="C30" i="1"/>
  <c r="C46" i="1"/>
  <c r="C62" i="1"/>
  <c r="C78" i="1"/>
  <c r="C94" i="1"/>
  <c r="C110" i="1"/>
  <c r="C126" i="1"/>
  <c r="C142" i="1"/>
  <c r="C158" i="1"/>
  <c r="C174" i="1"/>
  <c r="C190" i="1"/>
  <c r="C206" i="1"/>
  <c r="C8" i="1"/>
  <c r="D18" i="1"/>
  <c r="D34" i="1"/>
  <c r="D50" i="1"/>
  <c r="D66" i="1"/>
  <c r="D82" i="1"/>
  <c r="D98" i="1"/>
  <c r="D114" i="1"/>
  <c r="D130" i="1"/>
  <c r="D146" i="1"/>
  <c r="D162" i="1"/>
  <c r="D178" i="1"/>
  <c r="D194" i="1"/>
  <c r="D210" i="1"/>
  <c r="E11" i="1"/>
  <c r="E27" i="1"/>
  <c r="E43" i="1"/>
  <c r="E59" i="1"/>
  <c r="E75" i="1"/>
  <c r="E91" i="1"/>
  <c r="E107" i="1"/>
  <c r="E123" i="1"/>
  <c r="E139" i="1"/>
  <c r="E155" i="1"/>
  <c r="E171" i="1"/>
  <c r="E187" i="1"/>
  <c r="E203" i="1"/>
  <c r="E219" i="1"/>
  <c r="F20" i="1"/>
  <c r="F36" i="1"/>
  <c r="F52" i="1"/>
  <c r="F68" i="1"/>
  <c r="F84" i="1"/>
  <c r="F100" i="1"/>
  <c r="F116" i="1"/>
  <c r="F132" i="1"/>
  <c r="F148" i="1"/>
  <c r="F164" i="1"/>
  <c r="F180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C15" i="1"/>
  <c r="C31" i="1"/>
  <c r="C47" i="1"/>
  <c r="C63" i="1"/>
  <c r="C79" i="1"/>
  <c r="C95" i="1"/>
  <c r="C111" i="1"/>
  <c r="C127" i="1"/>
  <c r="C143" i="1"/>
  <c r="C159" i="1"/>
  <c r="C175" i="1"/>
  <c r="C191" i="1"/>
  <c r="C207" i="1"/>
  <c r="C9" i="1"/>
  <c r="D19" i="1"/>
  <c r="D35" i="1"/>
  <c r="D51" i="1"/>
  <c r="D67" i="1"/>
  <c r="D83" i="1"/>
  <c r="D99" i="1"/>
  <c r="D115" i="1"/>
  <c r="D131" i="1"/>
  <c r="D147" i="1"/>
  <c r="D163" i="1"/>
  <c r="D179" i="1"/>
  <c r="D195" i="1"/>
  <c r="D211" i="1"/>
  <c r="E12" i="1"/>
  <c r="E28" i="1"/>
  <c r="E44" i="1"/>
  <c r="E60" i="1"/>
  <c r="I20" i="1"/>
  <c r="I36" i="1"/>
  <c r="I52" i="1"/>
  <c r="I68" i="1"/>
  <c r="I84" i="1"/>
  <c r="I100" i="1"/>
  <c r="I116" i="1"/>
  <c r="I132" i="1"/>
  <c r="I148" i="1"/>
  <c r="I164" i="1"/>
  <c r="I180" i="1"/>
  <c r="I196" i="1"/>
  <c r="I212" i="1"/>
  <c r="C16" i="1"/>
  <c r="C32" i="1"/>
  <c r="C48" i="1"/>
  <c r="C64" i="1"/>
  <c r="C80" i="1"/>
  <c r="C96" i="1"/>
  <c r="C112" i="1"/>
  <c r="C128" i="1"/>
  <c r="C144" i="1"/>
  <c r="C160" i="1"/>
  <c r="C176" i="1"/>
  <c r="C192" i="1"/>
  <c r="C208" i="1"/>
  <c r="D20" i="1"/>
  <c r="D36" i="1"/>
  <c r="D52" i="1"/>
  <c r="D68" i="1"/>
  <c r="D84" i="1"/>
  <c r="D100" i="1"/>
  <c r="D116" i="1"/>
  <c r="D132" i="1"/>
  <c r="D148" i="1"/>
  <c r="D164" i="1"/>
  <c r="D180" i="1"/>
  <c r="D196" i="1"/>
  <c r="D212" i="1"/>
  <c r="E13" i="1"/>
  <c r="E29" i="1"/>
  <c r="E45" i="1"/>
  <c r="E61" i="1"/>
  <c r="E77" i="1"/>
  <c r="E93" i="1"/>
  <c r="E109" i="1"/>
  <c r="E125" i="1"/>
  <c r="E141" i="1"/>
  <c r="E157" i="1"/>
  <c r="E173" i="1"/>
  <c r="E189" i="1"/>
  <c r="E205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G15" i="1"/>
  <c r="G31" i="1"/>
  <c r="G47" i="1"/>
  <c r="I6" i="1"/>
  <c r="I22" i="1"/>
  <c r="I38" i="1"/>
  <c r="I54" i="1"/>
  <c r="I70" i="1"/>
  <c r="I86" i="1"/>
  <c r="I102" i="1"/>
  <c r="I118" i="1"/>
  <c r="I134" i="1"/>
  <c r="I150" i="1"/>
  <c r="I166" i="1"/>
  <c r="I182" i="1"/>
  <c r="I198" i="1"/>
  <c r="I214" i="1"/>
  <c r="C18" i="1"/>
  <c r="C34" i="1"/>
  <c r="C50" i="1"/>
  <c r="C66" i="1"/>
  <c r="C82" i="1"/>
  <c r="C98" i="1"/>
  <c r="C114" i="1"/>
  <c r="C130" i="1"/>
  <c r="C146" i="1"/>
  <c r="C162" i="1"/>
  <c r="C178" i="1"/>
  <c r="C194" i="1"/>
  <c r="C210" i="1"/>
  <c r="D6" i="1"/>
  <c r="D22" i="1"/>
  <c r="D38" i="1"/>
  <c r="D54" i="1"/>
  <c r="D70" i="1"/>
  <c r="D86" i="1"/>
  <c r="D102" i="1"/>
  <c r="D118" i="1"/>
  <c r="D134" i="1"/>
  <c r="D150" i="1"/>
  <c r="D166" i="1"/>
  <c r="D182" i="1"/>
  <c r="D198" i="1"/>
  <c r="D214" i="1"/>
  <c r="E15" i="1"/>
  <c r="E31" i="1"/>
  <c r="E47" i="1"/>
  <c r="E63" i="1"/>
  <c r="E79" i="1"/>
  <c r="E95" i="1"/>
  <c r="E111" i="1"/>
  <c r="E127" i="1"/>
  <c r="E143" i="1"/>
  <c r="E159" i="1"/>
  <c r="E175" i="1"/>
  <c r="E191" i="1"/>
  <c r="E207" i="1"/>
  <c r="F8" i="1"/>
  <c r="F24" i="1"/>
  <c r="F40" i="1"/>
  <c r="F56" i="1"/>
  <c r="F72" i="1"/>
  <c r="F88" i="1"/>
  <c r="F104" i="1"/>
  <c r="F120" i="1"/>
  <c r="F136" i="1"/>
  <c r="F152" i="1"/>
  <c r="F168" i="1"/>
  <c r="F184" i="1"/>
  <c r="F200" i="1"/>
  <c r="F216" i="1"/>
  <c r="G17" i="1"/>
  <c r="G33" i="1"/>
  <c r="I7" i="1"/>
  <c r="I23" i="1"/>
  <c r="I39" i="1"/>
  <c r="I55" i="1"/>
  <c r="I71" i="1"/>
  <c r="I87" i="1"/>
  <c r="I103" i="1"/>
  <c r="I119" i="1"/>
  <c r="I135" i="1"/>
  <c r="I151" i="1"/>
  <c r="I167" i="1"/>
  <c r="I183" i="1"/>
  <c r="I199" i="1"/>
  <c r="I215" i="1"/>
  <c r="C19" i="1"/>
  <c r="C35" i="1"/>
  <c r="C51" i="1"/>
  <c r="C67" i="1"/>
  <c r="C83" i="1"/>
  <c r="C99" i="1"/>
  <c r="C115" i="1"/>
  <c r="C131" i="1"/>
  <c r="C147" i="1"/>
  <c r="C163" i="1"/>
  <c r="C179" i="1"/>
  <c r="C195" i="1"/>
  <c r="C211" i="1"/>
  <c r="D7" i="1"/>
  <c r="D23" i="1"/>
  <c r="D39" i="1"/>
  <c r="D55" i="1"/>
  <c r="D71" i="1"/>
  <c r="D87" i="1"/>
  <c r="D103" i="1"/>
  <c r="D119" i="1"/>
  <c r="D135" i="1"/>
  <c r="D151" i="1"/>
  <c r="D167" i="1"/>
  <c r="D183" i="1"/>
  <c r="D199" i="1"/>
  <c r="D215" i="1"/>
  <c r="E16" i="1"/>
  <c r="E32" i="1"/>
  <c r="E48" i="1"/>
  <c r="E64" i="1"/>
  <c r="E80" i="1"/>
  <c r="I9" i="1"/>
  <c r="I25" i="1"/>
  <c r="I41" i="1"/>
  <c r="I57" i="1"/>
  <c r="I73" i="1"/>
  <c r="I89" i="1"/>
  <c r="I105" i="1"/>
  <c r="I121" i="1"/>
  <c r="I137" i="1"/>
  <c r="I153" i="1"/>
  <c r="I169" i="1"/>
  <c r="I185" i="1"/>
  <c r="I201" i="1"/>
  <c r="I217" i="1"/>
  <c r="C21" i="1"/>
  <c r="C37" i="1"/>
  <c r="C53" i="1"/>
  <c r="C69" i="1"/>
  <c r="C85" i="1"/>
  <c r="C101" i="1"/>
  <c r="C117" i="1"/>
  <c r="C133" i="1"/>
  <c r="C149" i="1"/>
  <c r="C165" i="1"/>
  <c r="C181" i="1"/>
  <c r="C197" i="1"/>
  <c r="C213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E18" i="1"/>
  <c r="E34" i="1"/>
  <c r="E50" i="1"/>
  <c r="E66" i="1"/>
  <c r="E82" i="1"/>
  <c r="E98" i="1"/>
  <c r="E114" i="1"/>
  <c r="E130" i="1"/>
  <c r="E146" i="1"/>
  <c r="E162" i="1"/>
  <c r="E178" i="1"/>
  <c r="E194" i="1"/>
  <c r="E210" i="1"/>
  <c r="F11" i="1"/>
  <c r="F27" i="1"/>
  <c r="F43" i="1"/>
  <c r="F59" i="1"/>
  <c r="F75" i="1"/>
  <c r="F91" i="1"/>
  <c r="F107" i="1"/>
  <c r="F123" i="1"/>
  <c r="F139" i="1"/>
  <c r="F155" i="1"/>
  <c r="F171" i="1"/>
  <c r="F187" i="1"/>
  <c r="F203" i="1"/>
  <c r="F219" i="1"/>
  <c r="G20" i="1"/>
  <c r="G36" i="1"/>
  <c r="I11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C23" i="1"/>
  <c r="C39" i="1"/>
  <c r="C55" i="1"/>
  <c r="C71" i="1"/>
  <c r="C87" i="1"/>
  <c r="C103" i="1"/>
  <c r="I30" i="1"/>
  <c r="I62" i="1"/>
  <c r="I94" i="1"/>
  <c r="I126" i="1"/>
  <c r="I158" i="1"/>
  <c r="I190" i="1"/>
  <c r="C10" i="1"/>
  <c r="C42" i="1"/>
  <c r="C74" i="1"/>
  <c r="C106" i="1"/>
  <c r="C136" i="1"/>
  <c r="C166" i="1"/>
  <c r="C193" i="1"/>
  <c r="C219" i="1"/>
  <c r="D29" i="1"/>
  <c r="D59" i="1"/>
  <c r="D88" i="1"/>
  <c r="D112" i="1"/>
  <c r="D142" i="1"/>
  <c r="D172" i="1"/>
  <c r="D202" i="1"/>
  <c r="E14" i="1"/>
  <c r="E40" i="1"/>
  <c r="E70" i="1"/>
  <c r="E96" i="1"/>
  <c r="E118" i="1"/>
  <c r="E142" i="1"/>
  <c r="E165" i="1"/>
  <c r="E188" i="1"/>
  <c r="E212" i="1"/>
  <c r="F18" i="1"/>
  <c r="F44" i="1"/>
  <c r="F65" i="1"/>
  <c r="F90" i="1"/>
  <c r="F112" i="1"/>
  <c r="F137" i="1"/>
  <c r="F159" i="1"/>
  <c r="F183" i="1"/>
  <c r="F205" i="1"/>
  <c r="G10" i="1"/>
  <c r="G32" i="1"/>
  <c r="G51" i="1"/>
  <c r="G67" i="1"/>
  <c r="G83" i="1"/>
  <c r="G99" i="1"/>
  <c r="G115" i="1"/>
  <c r="G131" i="1"/>
  <c r="G147" i="1"/>
  <c r="G163" i="1"/>
  <c r="G179" i="1"/>
  <c r="G195" i="1"/>
  <c r="G211" i="1"/>
  <c r="H12" i="1"/>
  <c r="H28" i="1"/>
  <c r="H44" i="1"/>
  <c r="H60" i="1"/>
  <c r="H76" i="1"/>
  <c r="H92" i="1"/>
  <c r="H108" i="1"/>
  <c r="H124" i="1"/>
  <c r="H140" i="1"/>
  <c r="H156" i="1"/>
  <c r="H172" i="1"/>
  <c r="H188" i="1"/>
  <c r="H204" i="1"/>
  <c r="B15" i="1"/>
  <c r="B31" i="1"/>
  <c r="B47" i="1"/>
  <c r="B63" i="1"/>
  <c r="B79" i="1"/>
  <c r="B95" i="1"/>
  <c r="B111" i="1"/>
  <c r="B127" i="1"/>
  <c r="B143" i="1"/>
  <c r="B159" i="1"/>
  <c r="B175" i="1"/>
  <c r="B191" i="1"/>
  <c r="B207" i="1"/>
  <c r="I31" i="1"/>
  <c r="I63" i="1"/>
  <c r="I95" i="1"/>
  <c r="I127" i="1"/>
  <c r="I159" i="1"/>
  <c r="I191" i="1"/>
  <c r="C11" i="1"/>
  <c r="C43" i="1"/>
  <c r="C75" i="1"/>
  <c r="C107" i="1"/>
  <c r="C137" i="1"/>
  <c r="C167" i="1"/>
  <c r="C196" i="1"/>
  <c r="C6" i="1"/>
  <c r="D30" i="1"/>
  <c r="D60" i="1"/>
  <c r="D90" i="1"/>
  <c r="D117" i="1"/>
  <c r="D143" i="1"/>
  <c r="D173" i="1"/>
  <c r="D203" i="1"/>
  <c r="E17" i="1"/>
  <c r="E41" i="1"/>
  <c r="E71" i="1"/>
  <c r="E97" i="1"/>
  <c r="E119" i="1"/>
  <c r="E144" i="1"/>
  <c r="E166" i="1"/>
  <c r="E190" i="1"/>
  <c r="E213" i="1"/>
  <c r="F21" i="1"/>
  <c r="F45" i="1"/>
  <c r="F66" i="1"/>
  <c r="F92" i="1"/>
  <c r="F113" i="1"/>
  <c r="F138" i="1"/>
  <c r="F160" i="1"/>
  <c r="F185" i="1"/>
  <c r="F206" i="1"/>
  <c r="G11" i="1"/>
  <c r="G34" i="1"/>
  <c r="G52" i="1"/>
  <c r="G68" i="1"/>
  <c r="G84" i="1"/>
  <c r="G100" i="1"/>
  <c r="G116" i="1"/>
  <c r="G132" i="1"/>
  <c r="G148" i="1"/>
  <c r="G164" i="1"/>
  <c r="G180" i="1"/>
  <c r="G196" i="1"/>
  <c r="G212" i="1"/>
  <c r="H13" i="1"/>
  <c r="H29" i="1"/>
  <c r="H45" i="1"/>
  <c r="H61" i="1"/>
  <c r="H77" i="1"/>
  <c r="H93" i="1"/>
  <c r="H109" i="1"/>
  <c r="H125" i="1"/>
  <c r="H141" i="1"/>
  <c r="H157" i="1"/>
  <c r="H173" i="1"/>
  <c r="H189" i="1"/>
  <c r="H205" i="1"/>
  <c r="B16" i="1"/>
  <c r="B32" i="1"/>
  <c r="B48" i="1"/>
  <c r="B64" i="1"/>
  <c r="B80" i="1"/>
  <c r="B96" i="1"/>
  <c r="B112" i="1"/>
  <c r="B128" i="1"/>
  <c r="B144" i="1"/>
  <c r="B160" i="1"/>
  <c r="B176" i="1"/>
  <c r="B192" i="1"/>
  <c r="B208" i="1"/>
  <c r="I32" i="1"/>
  <c r="I64" i="1"/>
  <c r="I96" i="1"/>
  <c r="I128" i="1"/>
  <c r="I160" i="1"/>
  <c r="I192" i="1"/>
  <c r="C12" i="1"/>
  <c r="C44" i="1"/>
  <c r="C76" i="1"/>
  <c r="C108" i="1"/>
  <c r="C138" i="1"/>
  <c r="C168" i="1"/>
  <c r="C198" i="1"/>
  <c r="D31" i="1"/>
  <c r="D61" i="1"/>
  <c r="D91" i="1"/>
  <c r="D120" i="1"/>
  <c r="D144" i="1"/>
  <c r="D174" i="1"/>
  <c r="D204" i="1"/>
  <c r="E19" i="1"/>
  <c r="E46" i="1"/>
  <c r="E72" i="1"/>
  <c r="E99" i="1"/>
  <c r="E120" i="1"/>
  <c r="E145" i="1"/>
  <c r="E167" i="1"/>
  <c r="E192" i="1"/>
  <c r="E214" i="1"/>
  <c r="F23" i="1"/>
  <c r="F46" i="1"/>
  <c r="F69" i="1"/>
  <c r="F93" i="1"/>
  <c r="F114" i="1"/>
  <c r="F140" i="1"/>
  <c r="F161" i="1"/>
  <c r="F186" i="1"/>
  <c r="F207" i="1"/>
  <c r="G13" i="1"/>
  <c r="G35" i="1"/>
  <c r="G53" i="1"/>
  <c r="G69" i="1"/>
  <c r="G85" i="1"/>
  <c r="G101" i="1"/>
  <c r="G117" i="1"/>
  <c r="G133" i="1"/>
  <c r="G149" i="1"/>
  <c r="G165" i="1"/>
  <c r="G181" i="1"/>
  <c r="G197" i="1"/>
  <c r="G213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B17" i="1"/>
  <c r="B33" i="1"/>
  <c r="B49" i="1"/>
  <c r="B65" i="1"/>
  <c r="B81" i="1"/>
  <c r="B97" i="1"/>
  <c r="B113" i="1"/>
  <c r="B129" i="1"/>
  <c r="B145" i="1"/>
  <c r="B161" i="1"/>
  <c r="B177" i="1"/>
  <c r="B193" i="1"/>
  <c r="B209" i="1"/>
  <c r="I37" i="1"/>
  <c r="I69" i="1"/>
  <c r="I101" i="1"/>
  <c r="I133" i="1"/>
  <c r="I165" i="1"/>
  <c r="I197" i="1"/>
  <c r="C17" i="1"/>
  <c r="C49" i="1"/>
  <c r="C81" i="1"/>
  <c r="C113" i="1"/>
  <c r="C139" i="1"/>
  <c r="C169" i="1"/>
  <c r="C199" i="1"/>
  <c r="D8" i="1"/>
  <c r="D32" i="1"/>
  <c r="D62" i="1"/>
  <c r="D92" i="1"/>
  <c r="D122" i="1"/>
  <c r="D149" i="1"/>
  <c r="D175" i="1"/>
  <c r="D205" i="1"/>
  <c r="E20" i="1"/>
  <c r="E49" i="1"/>
  <c r="E73" i="1"/>
  <c r="E100" i="1"/>
  <c r="E121" i="1"/>
  <c r="E147" i="1"/>
  <c r="E168" i="1"/>
  <c r="E193" i="1"/>
  <c r="E215" i="1"/>
  <c r="F25" i="1"/>
  <c r="F47" i="1"/>
  <c r="F71" i="1"/>
  <c r="F94" i="1"/>
  <c r="F117" i="1"/>
  <c r="F141" i="1"/>
  <c r="F162" i="1"/>
  <c r="F188" i="1"/>
  <c r="F208" i="1"/>
  <c r="G14" i="1"/>
  <c r="G37" i="1"/>
  <c r="G54" i="1"/>
  <c r="G70" i="1"/>
  <c r="G86" i="1"/>
  <c r="G102" i="1"/>
  <c r="G118" i="1"/>
  <c r="G134" i="1"/>
  <c r="G150" i="1"/>
  <c r="G166" i="1"/>
  <c r="G182" i="1"/>
  <c r="G198" i="1"/>
  <c r="G214" i="1"/>
  <c r="H15" i="1"/>
  <c r="H31" i="1"/>
  <c r="H47" i="1"/>
  <c r="H63" i="1"/>
  <c r="H79" i="1"/>
  <c r="H95" i="1"/>
  <c r="H111" i="1"/>
  <c r="H127" i="1"/>
  <c r="H143" i="1"/>
  <c r="H159" i="1"/>
  <c r="H175" i="1"/>
  <c r="H191" i="1"/>
  <c r="H207" i="1"/>
  <c r="B18" i="1"/>
  <c r="B34" i="1"/>
  <c r="B50" i="1"/>
  <c r="B66" i="1"/>
  <c r="B82" i="1"/>
  <c r="B98" i="1"/>
  <c r="B114" i="1"/>
  <c r="B130" i="1"/>
  <c r="B146" i="1"/>
  <c r="B162" i="1"/>
  <c r="B178" i="1"/>
  <c r="B194" i="1"/>
  <c r="B210" i="1"/>
  <c r="I8" i="1"/>
  <c r="I40" i="1"/>
  <c r="I72" i="1"/>
  <c r="I104" i="1"/>
  <c r="I136" i="1"/>
  <c r="I168" i="1"/>
  <c r="I200" i="1"/>
  <c r="C20" i="1"/>
  <c r="C52" i="1"/>
  <c r="C84" i="1"/>
  <c r="C116" i="1"/>
  <c r="C140" i="1"/>
  <c r="C170" i="1"/>
  <c r="C200" i="1"/>
  <c r="D10" i="1"/>
  <c r="D37" i="1"/>
  <c r="D63" i="1"/>
  <c r="D93" i="1"/>
  <c r="D123" i="1"/>
  <c r="D152" i="1"/>
  <c r="D176" i="1"/>
  <c r="D206" i="1"/>
  <c r="E21" i="1"/>
  <c r="E51" i="1"/>
  <c r="E76" i="1"/>
  <c r="E101" i="1"/>
  <c r="E124" i="1"/>
  <c r="E148" i="1"/>
  <c r="E169" i="1"/>
  <c r="E195" i="1"/>
  <c r="E216" i="1"/>
  <c r="F26" i="1"/>
  <c r="F48" i="1"/>
  <c r="F73" i="1"/>
  <c r="F95" i="1"/>
  <c r="F119" i="1"/>
  <c r="F142" i="1"/>
  <c r="F165" i="1"/>
  <c r="F189" i="1"/>
  <c r="F209" i="1"/>
  <c r="G16" i="1"/>
  <c r="G38" i="1"/>
  <c r="G55" i="1"/>
  <c r="G71" i="1"/>
  <c r="G87" i="1"/>
  <c r="G103" i="1"/>
  <c r="G119" i="1"/>
  <c r="G135" i="1"/>
  <c r="G151" i="1"/>
  <c r="G167" i="1"/>
  <c r="G183" i="1"/>
  <c r="G199" i="1"/>
  <c r="G215" i="1"/>
  <c r="H16" i="1"/>
  <c r="H32" i="1"/>
  <c r="H48" i="1"/>
  <c r="H64" i="1"/>
  <c r="H80" i="1"/>
  <c r="H96" i="1"/>
  <c r="H112" i="1"/>
  <c r="H128" i="1"/>
  <c r="H144" i="1"/>
  <c r="H160" i="1"/>
  <c r="H176" i="1"/>
  <c r="H192" i="1"/>
  <c r="H208" i="1"/>
  <c r="B19" i="1"/>
  <c r="B35" i="1"/>
  <c r="B51" i="1"/>
  <c r="B67" i="1"/>
  <c r="B83" i="1"/>
  <c r="B99" i="1"/>
  <c r="B115" i="1"/>
  <c r="B131" i="1"/>
  <c r="B147" i="1"/>
  <c r="B163" i="1"/>
  <c r="B179" i="1"/>
  <c r="B195" i="1"/>
  <c r="B211" i="1"/>
  <c r="I10" i="1"/>
  <c r="I42" i="1"/>
  <c r="I74" i="1"/>
  <c r="I106" i="1"/>
  <c r="I138" i="1"/>
  <c r="I170" i="1"/>
  <c r="I202" i="1"/>
  <c r="C22" i="1"/>
  <c r="C54" i="1"/>
  <c r="C86" i="1"/>
  <c r="C118" i="1"/>
  <c r="C145" i="1"/>
  <c r="C171" i="1"/>
  <c r="C201" i="1"/>
  <c r="D11" i="1"/>
  <c r="D40" i="1"/>
  <c r="D64" i="1"/>
  <c r="D94" i="1"/>
  <c r="D124" i="1"/>
  <c r="D154" i="1"/>
  <c r="D181" i="1"/>
  <c r="D207" i="1"/>
  <c r="E22" i="1"/>
  <c r="E52" i="1"/>
  <c r="E78" i="1"/>
  <c r="E102" i="1"/>
  <c r="E126" i="1"/>
  <c r="E149" i="1"/>
  <c r="E172" i="1"/>
  <c r="E196" i="1"/>
  <c r="E217" i="1"/>
  <c r="F28" i="1"/>
  <c r="F49" i="1"/>
  <c r="F74" i="1"/>
  <c r="F96" i="1"/>
  <c r="F121" i="1"/>
  <c r="F143" i="1"/>
  <c r="F167" i="1"/>
  <c r="F190" i="1"/>
  <c r="F210" i="1"/>
  <c r="G18" i="1"/>
  <c r="G39" i="1"/>
  <c r="G56" i="1"/>
  <c r="G72" i="1"/>
  <c r="G88" i="1"/>
  <c r="G104" i="1"/>
  <c r="G120" i="1"/>
  <c r="G136" i="1"/>
  <c r="G152" i="1"/>
  <c r="G168" i="1"/>
  <c r="G184" i="1"/>
  <c r="G200" i="1"/>
  <c r="G216" i="1"/>
  <c r="H17" i="1"/>
  <c r="H33" i="1"/>
  <c r="H49" i="1"/>
  <c r="H65" i="1"/>
  <c r="H81" i="1"/>
  <c r="H97" i="1"/>
  <c r="H113" i="1"/>
  <c r="H129" i="1"/>
  <c r="H145" i="1"/>
  <c r="H161" i="1"/>
  <c r="H177" i="1"/>
  <c r="H193" i="1"/>
  <c r="H209" i="1"/>
  <c r="B20" i="1"/>
  <c r="B36" i="1"/>
  <c r="B52" i="1"/>
  <c r="B68" i="1"/>
  <c r="B84" i="1"/>
  <c r="B100" i="1"/>
  <c r="B116" i="1"/>
  <c r="B132" i="1"/>
  <c r="B148" i="1"/>
  <c r="B164" i="1"/>
  <c r="B180" i="1"/>
  <c r="B196" i="1"/>
  <c r="B212" i="1"/>
  <c r="I12" i="1"/>
  <c r="I44" i="1"/>
  <c r="I76" i="1"/>
  <c r="I108" i="1"/>
  <c r="I140" i="1"/>
  <c r="I172" i="1"/>
  <c r="I204" i="1"/>
  <c r="C24" i="1"/>
  <c r="C56" i="1"/>
  <c r="C88" i="1"/>
  <c r="C119" i="1"/>
  <c r="C148" i="1"/>
  <c r="C172" i="1"/>
  <c r="C202" i="1"/>
  <c r="D12" i="1"/>
  <c r="D42" i="1"/>
  <c r="D69" i="1"/>
  <c r="D95" i="1"/>
  <c r="D125" i="1"/>
  <c r="D155" i="1"/>
  <c r="D184" i="1"/>
  <c r="D208" i="1"/>
  <c r="E23" i="1"/>
  <c r="E53" i="1"/>
  <c r="E81" i="1"/>
  <c r="E103" i="1"/>
  <c r="E128" i="1"/>
  <c r="E150" i="1"/>
  <c r="E174" i="1"/>
  <c r="E197" i="1"/>
  <c r="F29" i="1"/>
  <c r="F50" i="1"/>
  <c r="F76" i="1"/>
  <c r="F97" i="1"/>
  <c r="F122" i="1"/>
  <c r="F144" i="1"/>
  <c r="F169" i="1"/>
  <c r="F191" i="1"/>
  <c r="F212" i="1"/>
  <c r="G19" i="1"/>
  <c r="G40" i="1"/>
  <c r="G57" i="1"/>
  <c r="G73" i="1"/>
  <c r="G89" i="1"/>
  <c r="G105" i="1"/>
  <c r="G121" i="1"/>
  <c r="G137" i="1"/>
  <c r="G153" i="1"/>
  <c r="G169" i="1"/>
  <c r="G185" i="1"/>
  <c r="G201" i="1"/>
  <c r="G217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B21" i="1"/>
  <c r="B37" i="1"/>
  <c r="B53" i="1"/>
  <c r="B69" i="1"/>
  <c r="B85" i="1"/>
  <c r="B101" i="1"/>
  <c r="B117" i="1"/>
  <c r="B133" i="1"/>
  <c r="B149" i="1"/>
  <c r="B165" i="1"/>
  <c r="B181" i="1"/>
  <c r="B197" i="1"/>
  <c r="B213" i="1"/>
  <c r="I13" i="1"/>
  <c r="I45" i="1"/>
  <c r="I77" i="1"/>
  <c r="I109" i="1"/>
  <c r="I141" i="1"/>
  <c r="I173" i="1"/>
  <c r="I205" i="1"/>
  <c r="C25" i="1"/>
  <c r="C57" i="1"/>
  <c r="C89" i="1"/>
  <c r="C120" i="1"/>
  <c r="C150" i="1"/>
  <c r="C177" i="1"/>
  <c r="C203" i="1"/>
  <c r="D13" i="1"/>
  <c r="D43" i="1"/>
  <c r="D72" i="1"/>
  <c r="D96" i="1"/>
  <c r="D126" i="1"/>
  <c r="D156" i="1"/>
  <c r="D186" i="1"/>
  <c r="D213" i="1"/>
  <c r="E24" i="1"/>
  <c r="E54" i="1"/>
  <c r="E83" i="1"/>
  <c r="E104" i="1"/>
  <c r="E129" i="1"/>
  <c r="E151" i="1"/>
  <c r="E176" i="1"/>
  <c r="E198" i="1"/>
  <c r="F7" i="1"/>
  <c r="F30" i="1"/>
  <c r="F53" i="1"/>
  <c r="F77" i="1"/>
  <c r="F98" i="1"/>
  <c r="F124" i="1"/>
  <c r="F145" i="1"/>
  <c r="F170" i="1"/>
  <c r="F192" i="1"/>
  <c r="F213" i="1"/>
  <c r="G21" i="1"/>
  <c r="G41" i="1"/>
  <c r="G58" i="1"/>
  <c r="G74" i="1"/>
  <c r="G90" i="1"/>
  <c r="G106" i="1"/>
  <c r="G122" i="1"/>
  <c r="G138" i="1"/>
  <c r="G154" i="1"/>
  <c r="G170" i="1"/>
  <c r="G186" i="1"/>
  <c r="G202" i="1"/>
  <c r="G218" i="1"/>
  <c r="H19" i="1"/>
  <c r="H35" i="1"/>
  <c r="H51" i="1"/>
  <c r="H67" i="1"/>
  <c r="H83" i="1"/>
  <c r="H99" i="1"/>
  <c r="H115" i="1"/>
  <c r="H131" i="1"/>
  <c r="H147" i="1"/>
  <c r="H163" i="1"/>
  <c r="H179" i="1"/>
  <c r="H195" i="1"/>
  <c r="H211" i="1"/>
  <c r="B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F79" i="1"/>
  <c r="I14" i="1"/>
  <c r="I46" i="1"/>
  <c r="I78" i="1"/>
  <c r="I110" i="1"/>
  <c r="I142" i="1"/>
  <c r="I174" i="1"/>
  <c r="I206" i="1"/>
  <c r="C26" i="1"/>
  <c r="C58" i="1"/>
  <c r="C90" i="1"/>
  <c r="C121" i="1"/>
  <c r="C151" i="1"/>
  <c r="C180" i="1"/>
  <c r="C204" i="1"/>
  <c r="D14" i="1"/>
  <c r="D44" i="1"/>
  <c r="D74" i="1"/>
  <c r="D101" i="1"/>
  <c r="D127" i="1"/>
  <c r="D157" i="1"/>
  <c r="D187" i="1"/>
  <c r="D216" i="1"/>
  <c r="E25" i="1"/>
  <c r="E55" i="1"/>
  <c r="E84" i="1"/>
  <c r="E105" i="1"/>
  <c r="E131" i="1"/>
  <c r="E152" i="1"/>
  <c r="E177" i="1"/>
  <c r="E199" i="1"/>
  <c r="F9" i="1"/>
  <c r="F31" i="1"/>
  <c r="F55" i="1"/>
  <c r="F78" i="1"/>
  <c r="F101" i="1"/>
  <c r="F125" i="1"/>
  <c r="F146" i="1"/>
  <c r="F172" i="1"/>
  <c r="F193" i="1"/>
  <c r="F215" i="1"/>
  <c r="G22" i="1"/>
  <c r="G42" i="1"/>
  <c r="G59" i="1"/>
  <c r="G75" i="1"/>
  <c r="G91" i="1"/>
  <c r="G107" i="1"/>
  <c r="G123" i="1"/>
  <c r="G139" i="1"/>
  <c r="G155" i="1"/>
  <c r="G171" i="1"/>
  <c r="G187" i="1"/>
  <c r="G203" i="1"/>
  <c r="G219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B7" i="1"/>
  <c r="B23" i="1"/>
  <c r="B39" i="1"/>
  <c r="B55" i="1"/>
  <c r="B71" i="1"/>
  <c r="B87" i="1"/>
  <c r="B103" i="1"/>
  <c r="B119" i="1"/>
  <c r="B135" i="1"/>
  <c r="B151" i="1"/>
  <c r="B167" i="1"/>
  <c r="B183" i="1"/>
  <c r="B199" i="1"/>
  <c r="B215" i="1"/>
  <c r="F57" i="1"/>
  <c r="F103" i="1"/>
  <c r="I15" i="1"/>
  <c r="I47" i="1"/>
  <c r="I79" i="1"/>
  <c r="I111" i="1"/>
  <c r="I143" i="1"/>
  <c r="I175" i="1"/>
  <c r="I207" i="1"/>
  <c r="C27" i="1"/>
  <c r="C59" i="1"/>
  <c r="C91" i="1"/>
  <c r="C122" i="1"/>
  <c r="C152" i="1"/>
  <c r="C182" i="1"/>
  <c r="C209" i="1"/>
  <c r="D15" i="1"/>
  <c r="D45" i="1"/>
  <c r="D75" i="1"/>
  <c r="D104" i="1"/>
  <c r="D128" i="1"/>
  <c r="D158" i="1"/>
  <c r="D188" i="1"/>
  <c r="D218" i="1"/>
  <c r="E30" i="1"/>
  <c r="E56" i="1"/>
  <c r="E85" i="1"/>
  <c r="E108" i="1"/>
  <c r="E132" i="1"/>
  <c r="E153" i="1"/>
  <c r="E179" i="1"/>
  <c r="E200" i="1"/>
  <c r="F10" i="1"/>
  <c r="F32" i="1"/>
  <c r="I16" i="1"/>
  <c r="I48" i="1"/>
  <c r="I80" i="1"/>
  <c r="I112" i="1"/>
  <c r="I144" i="1"/>
  <c r="I176" i="1"/>
  <c r="I208" i="1"/>
  <c r="C28" i="1"/>
  <c r="C60" i="1"/>
  <c r="C92" i="1"/>
  <c r="C123" i="1"/>
  <c r="C153" i="1"/>
  <c r="C183" i="1"/>
  <c r="C212" i="1"/>
  <c r="D16" i="1"/>
  <c r="D46" i="1"/>
  <c r="D76" i="1"/>
  <c r="D106" i="1"/>
  <c r="D133" i="1"/>
  <c r="D159" i="1"/>
  <c r="D189" i="1"/>
  <c r="D219" i="1"/>
  <c r="E33" i="1"/>
  <c r="E57" i="1"/>
  <c r="E86" i="1"/>
  <c r="E110" i="1"/>
  <c r="E133" i="1"/>
  <c r="E156" i="1"/>
  <c r="E180" i="1"/>
  <c r="E201" i="1"/>
  <c r="F12" i="1"/>
  <c r="F33" i="1"/>
  <c r="F58" i="1"/>
  <c r="F80" i="1"/>
  <c r="F105" i="1"/>
  <c r="F127" i="1"/>
  <c r="F151" i="1"/>
  <c r="F174" i="1"/>
  <c r="F196" i="1"/>
  <c r="F218" i="1"/>
  <c r="G24" i="1"/>
  <c r="G44" i="1"/>
  <c r="G61" i="1"/>
  <c r="G77" i="1"/>
  <c r="G93" i="1"/>
  <c r="G109" i="1"/>
  <c r="G125" i="1"/>
  <c r="G141" i="1"/>
  <c r="G157" i="1"/>
  <c r="G173" i="1"/>
  <c r="G189" i="1"/>
  <c r="G205" i="1"/>
  <c r="H6" i="1"/>
  <c r="H22" i="1"/>
  <c r="H38" i="1"/>
  <c r="H54" i="1"/>
  <c r="H70" i="1"/>
  <c r="H86" i="1"/>
  <c r="H102" i="1"/>
  <c r="H118" i="1"/>
  <c r="H134" i="1"/>
  <c r="H150" i="1"/>
  <c r="H166" i="1"/>
  <c r="H182" i="1"/>
  <c r="H198" i="1"/>
  <c r="H214" i="1"/>
  <c r="B9" i="1"/>
  <c r="B25" i="1"/>
  <c r="B41" i="1"/>
  <c r="B57" i="1"/>
  <c r="B73" i="1"/>
  <c r="B89" i="1"/>
  <c r="B105" i="1"/>
  <c r="B121" i="1"/>
  <c r="B137" i="1"/>
  <c r="B153" i="1"/>
  <c r="B169" i="1"/>
  <c r="B185" i="1"/>
  <c r="B201" i="1"/>
  <c r="B217" i="1"/>
  <c r="I21" i="1"/>
  <c r="I53" i="1"/>
  <c r="I85" i="1"/>
  <c r="I117" i="1"/>
  <c r="I149" i="1"/>
  <c r="I181" i="1"/>
  <c r="I213" i="1"/>
  <c r="C33" i="1"/>
  <c r="C65" i="1"/>
  <c r="C97" i="1"/>
  <c r="C124" i="1"/>
  <c r="C154" i="1"/>
  <c r="C184" i="1"/>
  <c r="C214" i="1"/>
  <c r="D21" i="1"/>
  <c r="D47" i="1"/>
  <c r="D77" i="1"/>
  <c r="D107" i="1"/>
  <c r="D136" i="1"/>
  <c r="D160" i="1"/>
  <c r="D190" i="1"/>
  <c r="E35" i="1"/>
  <c r="E62" i="1"/>
  <c r="E87" i="1"/>
  <c r="E112" i="1"/>
  <c r="E134" i="1"/>
  <c r="E158" i="1"/>
  <c r="E181" i="1"/>
  <c r="E204" i="1"/>
  <c r="F13" i="1"/>
  <c r="F34" i="1"/>
  <c r="F60" i="1"/>
  <c r="F81" i="1"/>
  <c r="F106" i="1"/>
  <c r="F128" i="1"/>
  <c r="F153" i="1"/>
  <c r="F175" i="1"/>
  <c r="F197" i="1"/>
  <c r="G25" i="1"/>
  <c r="G45" i="1"/>
  <c r="G62" i="1"/>
  <c r="G78" i="1"/>
  <c r="G94" i="1"/>
  <c r="G110" i="1"/>
  <c r="G126" i="1"/>
  <c r="G142" i="1"/>
  <c r="G158" i="1"/>
  <c r="G174" i="1"/>
  <c r="G190" i="1"/>
  <c r="G206" i="1"/>
  <c r="H7" i="1"/>
  <c r="H23" i="1"/>
  <c r="H39" i="1"/>
  <c r="H55" i="1"/>
  <c r="H71" i="1"/>
  <c r="H87" i="1"/>
  <c r="H103" i="1"/>
  <c r="H119" i="1"/>
  <c r="H135" i="1"/>
  <c r="H151" i="1"/>
  <c r="H167" i="1"/>
  <c r="H183" i="1"/>
  <c r="H199" i="1"/>
  <c r="H215" i="1"/>
  <c r="B10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I24" i="1"/>
  <c r="I56" i="1"/>
  <c r="I88" i="1"/>
  <c r="I120" i="1"/>
  <c r="I152" i="1"/>
  <c r="I184" i="1"/>
  <c r="I216" i="1"/>
  <c r="C36" i="1"/>
  <c r="C68" i="1"/>
  <c r="C100" i="1"/>
  <c r="C129" i="1"/>
  <c r="C155" i="1"/>
  <c r="C185" i="1"/>
  <c r="C215" i="1"/>
  <c r="D24" i="1"/>
  <c r="D48" i="1"/>
  <c r="D78" i="1"/>
  <c r="D108" i="1"/>
  <c r="D138" i="1"/>
  <c r="D165" i="1"/>
  <c r="D191" i="1"/>
  <c r="E6" i="1"/>
  <c r="E36" i="1"/>
  <c r="E65" i="1"/>
  <c r="E88" i="1"/>
  <c r="E113" i="1"/>
  <c r="E135" i="1"/>
  <c r="E160" i="1"/>
  <c r="E182" i="1"/>
  <c r="E206" i="1"/>
  <c r="F14" i="1"/>
  <c r="F37" i="1"/>
  <c r="F61" i="1"/>
  <c r="F82" i="1"/>
  <c r="F108" i="1"/>
  <c r="F129" i="1"/>
  <c r="F154" i="1"/>
  <c r="F176" i="1"/>
  <c r="F199" i="1"/>
  <c r="G6" i="1"/>
  <c r="G26" i="1"/>
  <c r="G46" i="1"/>
  <c r="G63" i="1"/>
  <c r="G79" i="1"/>
  <c r="G95" i="1"/>
  <c r="G111" i="1"/>
  <c r="G127" i="1"/>
  <c r="G143" i="1"/>
  <c r="G159" i="1"/>
  <c r="G175" i="1"/>
  <c r="G191" i="1"/>
  <c r="G207" i="1"/>
  <c r="H8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B11" i="1"/>
  <c r="B27" i="1"/>
  <c r="B43" i="1"/>
  <c r="B59" i="1"/>
  <c r="B75" i="1"/>
  <c r="B91" i="1"/>
  <c r="B107" i="1"/>
  <c r="B123" i="1"/>
  <c r="B139" i="1"/>
  <c r="B155" i="1"/>
  <c r="B171" i="1"/>
  <c r="B187" i="1"/>
  <c r="B203" i="1"/>
  <c r="B219" i="1"/>
  <c r="G7" i="1"/>
  <c r="H89" i="1"/>
  <c r="I26" i="1"/>
  <c r="I58" i="1"/>
  <c r="I90" i="1"/>
  <c r="I122" i="1"/>
  <c r="I154" i="1"/>
  <c r="I186" i="1"/>
  <c r="I218" i="1"/>
  <c r="C38" i="1"/>
  <c r="C70" i="1"/>
  <c r="C102" i="1"/>
  <c r="C132" i="1"/>
  <c r="C156" i="1"/>
  <c r="C186" i="1"/>
  <c r="C216" i="1"/>
  <c r="D26" i="1"/>
  <c r="D53" i="1"/>
  <c r="D79" i="1"/>
  <c r="D109" i="1"/>
  <c r="D139" i="1"/>
  <c r="D168" i="1"/>
  <c r="D192" i="1"/>
  <c r="E7" i="1"/>
  <c r="E37" i="1"/>
  <c r="E67" i="1"/>
  <c r="E89" i="1"/>
  <c r="E115" i="1"/>
  <c r="E136" i="1"/>
  <c r="E161" i="1"/>
  <c r="E183" i="1"/>
  <c r="E208" i="1"/>
  <c r="F15" i="1"/>
  <c r="F39" i="1"/>
  <c r="F62" i="1"/>
  <c r="F85" i="1"/>
  <c r="F109" i="1"/>
  <c r="F130" i="1"/>
  <c r="F156" i="1"/>
  <c r="F177" i="1"/>
  <c r="F201" i="1"/>
  <c r="G27" i="1"/>
  <c r="G48" i="1"/>
  <c r="G64" i="1"/>
  <c r="G80" i="1"/>
  <c r="G96" i="1"/>
  <c r="G112" i="1"/>
  <c r="G128" i="1"/>
  <c r="G176" i="1"/>
  <c r="G192" i="1"/>
  <c r="G208" i="1"/>
  <c r="H9" i="1"/>
  <c r="H25" i="1"/>
  <c r="H41" i="1"/>
  <c r="H57" i="1"/>
  <c r="H73" i="1"/>
  <c r="H105" i="1"/>
  <c r="H121" i="1"/>
  <c r="H137" i="1"/>
  <c r="I28" i="1"/>
  <c r="I60" i="1"/>
  <c r="I92" i="1"/>
  <c r="I124" i="1"/>
  <c r="I156" i="1"/>
  <c r="I188" i="1"/>
  <c r="C40" i="1"/>
  <c r="C72" i="1"/>
  <c r="C104" i="1"/>
  <c r="C134" i="1"/>
  <c r="C161" i="1"/>
  <c r="C187" i="1"/>
  <c r="C217" i="1"/>
  <c r="D27" i="1"/>
  <c r="D56" i="1"/>
  <c r="D80" i="1"/>
  <c r="D110" i="1"/>
  <c r="D140" i="1"/>
  <c r="D170" i="1"/>
  <c r="D197" i="1"/>
  <c r="E8" i="1"/>
  <c r="E38" i="1"/>
  <c r="E68" i="1"/>
  <c r="E92" i="1"/>
  <c r="E116" i="1"/>
  <c r="E137" i="1"/>
  <c r="C135" i="1"/>
  <c r="E117" i="1"/>
  <c r="F110" i="1"/>
  <c r="G9" i="1"/>
  <c r="G108" i="1"/>
  <c r="G178" i="1"/>
  <c r="H53" i="1"/>
  <c r="H138" i="1"/>
  <c r="H202" i="1"/>
  <c r="B24" i="1"/>
  <c r="B88" i="1"/>
  <c r="B152" i="1"/>
  <c r="B216" i="1"/>
  <c r="C188" i="1"/>
  <c r="E163" i="1"/>
  <c r="F126" i="1"/>
  <c r="G29" i="1"/>
  <c r="G114" i="1"/>
  <c r="G193" i="1"/>
  <c r="H59" i="1"/>
  <c r="H149" i="1"/>
  <c r="H213" i="1"/>
  <c r="B29" i="1"/>
  <c r="B93" i="1"/>
  <c r="B157" i="1"/>
  <c r="H217" i="1"/>
  <c r="G92" i="1"/>
  <c r="H42" i="1"/>
  <c r="F89" i="1"/>
  <c r="F111" i="1"/>
  <c r="C218" i="1"/>
  <c r="E164" i="1"/>
  <c r="F133" i="1"/>
  <c r="G30" i="1"/>
  <c r="G124" i="1"/>
  <c r="G194" i="1"/>
  <c r="H69" i="1"/>
  <c r="H153" i="1"/>
  <c r="B30" i="1"/>
  <c r="B94" i="1"/>
  <c r="B158" i="1"/>
  <c r="G162" i="1"/>
  <c r="B78" i="1"/>
  <c r="G113" i="1"/>
  <c r="B92" i="1"/>
  <c r="E184" i="1"/>
  <c r="F135" i="1"/>
  <c r="G43" i="1"/>
  <c r="G129" i="1"/>
  <c r="G204" i="1"/>
  <c r="H74" i="1"/>
  <c r="H154" i="1"/>
  <c r="H218" i="1"/>
  <c r="B40" i="1"/>
  <c r="B104" i="1"/>
  <c r="B168" i="1"/>
  <c r="B141" i="1"/>
  <c r="H201" i="1"/>
  <c r="D28" i="1"/>
  <c r="E185" i="1"/>
  <c r="F149" i="1"/>
  <c r="G49" i="1"/>
  <c r="G130" i="1"/>
  <c r="G209" i="1"/>
  <c r="H75" i="1"/>
  <c r="H155" i="1"/>
  <c r="H219" i="1"/>
  <c r="B44" i="1"/>
  <c r="B108" i="1"/>
  <c r="B172" i="1"/>
  <c r="D58" i="1"/>
  <c r="G210" i="1"/>
  <c r="H165" i="1"/>
  <c r="B45" i="1"/>
  <c r="B173" i="1"/>
  <c r="H37" i="1"/>
  <c r="G98" i="1"/>
  <c r="B142" i="1"/>
  <c r="C164" i="1"/>
  <c r="B28" i="1"/>
  <c r="I29" i="1"/>
  <c r="E209" i="1"/>
  <c r="F157" i="1"/>
  <c r="G50" i="1"/>
  <c r="G140" i="1"/>
  <c r="H85" i="1"/>
  <c r="B109" i="1"/>
  <c r="B13" i="1"/>
  <c r="H133" i="1"/>
  <c r="H58" i="1"/>
  <c r="I61" i="1"/>
  <c r="D85" i="1"/>
  <c r="E211" i="1"/>
  <c r="F158" i="1"/>
  <c r="G60" i="1"/>
  <c r="G144" i="1"/>
  <c r="H90" i="1"/>
  <c r="H169" i="1"/>
  <c r="B46" i="1"/>
  <c r="B110" i="1"/>
  <c r="B174" i="1"/>
  <c r="I93" i="1"/>
  <c r="D111" i="1"/>
  <c r="F173" i="1"/>
  <c r="G65" i="1"/>
  <c r="G145" i="1"/>
  <c r="H10" i="1"/>
  <c r="H91" i="1"/>
  <c r="H170" i="1"/>
  <c r="B56" i="1"/>
  <c r="B120" i="1"/>
  <c r="B184" i="1"/>
  <c r="F204" i="1"/>
  <c r="H203" i="1"/>
  <c r="F16" i="1"/>
  <c r="F64" i="1"/>
  <c r="H43" i="1"/>
  <c r="I125" i="1"/>
  <c r="D141" i="1"/>
  <c r="F17" i="1"/>
  <c r="F178" i="1"/>
  <c r="G66" i="1"/>
  <c r="G146" i="1"/>
  <c r="H11" i="1"/>
  <c r="H101" i="1"/>
  <c r="H171" i="1"/>
  <c r="B60" i="1"/>
  <c r="B124" i="1"/>
  <c r="B188" i="1"/>
  <c r="D171" i="1"/>
  <c r="B189" i="1"/>
  <c r="D200" i="1"/>
  <c r="I157" i="1"/>
  <c r="F41" i="1"/>
  <c r="F181" i="1"/>
  <c r="G76" i="1"/>
  <c r="G156" i="1"/>
  <c r="H21" i="1"/>
  <c r="H106" i="1"/>
  <c r="H181" i="1"/>
  <c r="B61" i="1"/>
  <c r="B125" i="1"/>
  <c r="F42" i="1"/>
  <c r="B190" i="1"/>
  <c r="H122" i="1"/>
  <c r="H197" i="1"/>
  <c r="G8" i="1"/>
  <c r="B206" i="1"/>
  <c r="G23" i="1"/>
  <c r="I189" i="1"/>
  <c r="F194" i="1"/>
  <c r="G81" i="1"/>
  <c r="G160" i="1"/>
  <c r="H26" i="1"/>
  <c r="H107" i="1"/>
  <c r="H185" i="1"/>
  <c r="B62" i="1"/>
  <c r="B126" i="1"/>
  <c r="E39" i="1"/>
  <c r="C105" i="1"/>
  <c r="B14" i="1"/>
  <c r="G188" i="1"/>
  <c r="E9" i="1"/>
  <c r="F63" i="1"/>
  <c r="F202" i="1"/>
  <c r="G82" i="1"/>
  <c r="G161" i="1"/>
  <c r="H27" i="1"/>
  <c r="H117" i="1"/>
  <c r="H186" i="1"/>
  <c r="B8" i="1"/>
  <c r="B72" i="1"/>
  <c r="B136" i="1"/>
  <c r="B200" i="1"/>
  <c r="C41" i="1"/>
  <c r="H187" i="1"/>
  <c r="B12" i="1"/>
  <c r="B76" i="1"/>
  <c r="B140" i="1"/>
  <c r="B204" i="1"/>
  <c r="H123" i="1"/>
  <c r="G177" i="1"/>
  <c r="E140" i="1"/>
  <c r="C73" i="1"/>
  <c r="E69" i="1"/>
  <c r="F87" i="1"/>
  <c r="F217" i="1"/>
  <c r="G97" i="1"/>
  <c r="G172" i="1"/>
  <c r="B77" i="1"/>
  <c r="B205" i="1"/>
  <c r="E94" i="1"/>
  <c r="H139" i="1"/>
  <c r="B156" i="1"/>
  <c r="BH39" i="10" l="1" a="1"/>
  <c r="BH39" i="10" s="1"/>
  <c r="Q5" i="1"/>
  <c r="P5" i="1"/>
  <c r="S5" i="1"/>
  <c r="R5" i="1"/>
  <c r="O5" i="1"/>
  <c r="M5" i="1"/>
  <c r="N5" i="1"/>
  <c r="L5" i="1"/>
  <c r="K5" i="1"/>
  <c r="D11" i="9"/>
  <c r="D27" i="9"/>
  <c r="D43" i="9"/>
  <c r="D59" i="9"/>
  <c r="D75" i="9"/>
  <c r="D91" i="9"/>
  <c r="D107" i="9"/>
  <c r="D29" i="9"/>
  <c r="D61" i="9"/>
  <c r="D93" i="9"/>
  <c r="D12" i="9"/>
  <c r="D28" i="9"/>
  <c r="D44" i="9"/>
  <c r="D60" i="9"/>
  <c r="D76" i="9"/>
  <c r="D92" i="9"/>
  <c r="D108" i="9"/>
  <c r="D13" i="9"/>
  <c r="D45" i="9"/>
  <c r="D77" i="9"/>
  <c r="D109" i="9"/>
  <c r="D79" i="9"/>
  <c r="D14" i="9"/>
  <c r="D30" i="9"/>
  <c r="D46" i="9"/>
  <c r="D62" i="9"/>
  <c r="D78" i="9"/>
  <c r="D94" i="9"/>
  <c r="D110" i="9"/>
  <c r="D31" i="9"/>
  <c r="D47" i="9"/>
  <c r="D63" i="9"/>
  <c r="D111" i="9"/>
  <c r="D15" i="9"/>
  <c r="D95" i="9"/>
  <c r="D16" i="9"/>
  <c r="D32" i="9"/>
  <c r="D48" i="9"/>
  <c r="D64" i="9"/>
  <c r="D80" i="9"/>
  <c r="D96" i="9"/>
  <c r="D112" i="9"/>
  <c r="D106" i="9"/>
  <c r="D17" i="9"/>
  <c r="D33" i="9"/>
  <c r="D49" i="9"/>
  <c r="D65" i="9"/>
  <c r="D81" i="9"/>
  <c r="D97" i="9"/>
  <c r="D20" i="9"/>
  <c r="D68" i="9"/>
  <c r="D100" i="9"/>
  <c r="D2" i="9"/>
  <c r="D18" i="9"/>
  <c r="D34" i="9"/>
  <c r="D50" i="9"/>
  <c r="D66" i="9"/>
  <c r="D82" i="9"/>
  <c r="D98" i="9"/>
  <c r="D36" i="9"/>
  <c r="D90" i="9"/>
  <c r="D3" i="9"/>
  <c r="D19" i="9"/>
  <c r="D35" i="9"/>
  <c r="D51" i="9"/>
  <c r="D67" i="9"/>
  <c r="D83" i="9"/>
  <c r="D99" i="9"/>
  <c r="D4" i="9"/>
  <c r="D52" i="9"/>
  <c r="D84" i="9"/>
  <c r="D74" i="9"/>
  <c r="D5" i="9"/>
  <c r="D21" i="9"/>
  <c r="D37" i="9"/>
  <c r="D53" i="9"/>
  <c r="D69" i="9"/>
  <c r="D85" i="9"/>
  <c r="D101" i="9"/>
  <c r="D40" i="9"/>
  <c r="D10" i="9"/>
  <c r="D6" i="9"/>
  <c r="D22" i="9"/>
  <c r="D38" i="9"/>
  <c r="D54" i="9"/>
  <c r="D70" i="9"/>
  <c r="D86" i="9"/>
  <c r="D102" i="9"/>
  <c r="D103" i="9"/>
  <c r="D88" i="9"/>
  <c r="D7" i="9"/>
  <c r="D23" i="9"/>
  <c r="D39" i="9"/>
  <c r="D55" i="9"/>
  <c r="D71" i="9"/>
  <c r="D87" i="9"/>
  <c r="D24" i="9"/>
  <c r="D58" i="9"/>
  <c r="D8" i="9"/>
  <c r="D56" i="9"/>
  <c r="D72" i="9"/>
  <c r="D104" i="9"/>
  <c r="D42" i="9"/>
  <c r="D9" i="9"/>
  <c r="D25" i="9"/>
  <c r="D41" i="9"/>
  <c r="D57" i="9"/>
  <c r="D73" i="9"/>
  <c r="D89" i="9"/>
  <c r="D105" i="9"/>
  <c r="D26" i="9"/>
  <c r="J5" i="1"/>
  <c r="B5" i="1"/>
  <c r="D5" i="1"/>
  <c r="G5" i="1"/>
  <c r="I5" i="1"/>
  <c r="F5" i="1"/>
  <c r="E5" i="1"/>
  <c r="H5" i="1"/>
  <c r="C5" i="1"/>
  <c r="AJ5" i="10" a="1"/>
  <c r="AJ5" i="10" l="1"/>
  <c r="B5" i="10" s="1" a="1"/>
  <c r="AB5" i="10" s="1"/>
  <c r="CH28" i="10" l="1"/>
  <c r="CG28" i="10" s="1"/>
  <c r="CH10" i="10"/>
  <c r="CG10" i="10" s="1"/>
  <c r="CH26" i="10"/>
  <c r="CG26" i="10" s="1"/>
  <c r="CH11" i="10"/>
  <c r="CG11" i="10" s="1"/>
  <c r="CH12" i="10"/>
  <c r="CG12" i="10" s="1"/>
  <c r="CH13" i="10"/>
  <c r="CG13" i="10" s="1"/>
  <c r="CH14" i="10"/>
  <c r="CG14" i="10" s="1"/>
  <c r="CH15" i="10"/>
  <c r="CG15" i="10" s="1"/>
  <c r="CH16" i="10"/>
  <c r="CG16" i="10" s="1"/>
  <c r="CH17" i="10"/>
  <c r="CG17" i="10" s="1"/>
  <c r="CH18" i="10"/>
  <c r="CG18" i="10" s="1"/>
  <c r="CH19" i="10"/>
  <c r="CG19" i="10" s="1"/>
  <c r="CH20" i="10"/>
  <c r="CG20" i="10" s="1"/>
  <c r="CH21" i="10"/>
  <c r="CG21" i="10" s="1"/>
  <c r="CH22" i="10"/>
  <c r="CG22" i="10" s="1"/>
  <c r="CH23" i="10"/>
  <c r="CG23" i="10" s="1"/>
  <c r="CH24" i="10"/>
  <c r="CG24" i="10" s="1"/>
  <c r="CH25" i="10"/>
  <c r="CG25" i="10" s="1"/>
  <c r="B5" i="10"/>
  <c r="W5" i="10" a="1"/>
  <c r="AB6" i="10" l="1"/>
  <c r="W5" i="10"/>
  <c r="X5" i="10" a="1"/>
  <c r="Y5" i="10" a="1"/>
  <c r="Y5" i="10" l="1"/>
  <c r="X5" i="10"/>
  <c r="N1" i="10" l="1"/>
  <c r="Q1" i="10" s="1"/>
  <c r="AA25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BC216C-74B7-4F8C-9D9F-8BBC8B7F29F8}" keepAlive="1" name="Query - [edit] The Economist Intelligence Unit’s quality-of-life index, 2005" description="Connection to the '[edit] The Economist Intelligence Unit’s quality-of-life index, 2005' query in the workbook." type="5" refreshedVersion="8" background="1" saveData="1">
    <dbPr connection="Provider=Microsoft.Mashup.OleDb.1;Data Source=$Workbook$;Location=&quot;[edit] The Economist Intelligence Unit’s quality-of-life index, 2005&quot;;Extended Properties=&quot;&quot;" command="SELECT * FROM [[edit]] The Economist Intelligence Unit’s quality-of-life index, 2005]"/>
  </connection>
  <connection id="2" xr16:uid="{760D3DC5-86E5-4980-99F3-742FBC1CF48B}" keepAlive="1" name="Query - Economic Freedom Index[31]" description="Connection to the 'Economic Freedom Index[31]' query in the workbook." type="5" refreshedVersion="8" background="1" saveData="1">
    <dbPr connection="Provider=Microsoft.Mashup.OleDb.1;Data Source=$Workbook$;Location=&quot;Economic Freedom Index[31]&quot;;Extended Properties=&quot;&quot;" command="SELECT * FROM [Economic Freedom Index[31]]]"/>
  </connection>
  <connection id="3" xr16:uid="{3710ADEA-69E5-45B8-B268-B4EFB868173D}" keepAlive="1" name="Query - GDP (in US$) per capita by country or  territory" description="Connection to the 'GDP (in US$) per capita by country or  territory' query in the workbook." type="5" refreshedVersion="8" background="1" saveData="1">
    <dbPr connection="Provider=Microsoft.Mashup.OleDb.1;Data Source=$Workbook$;Location=&quot;GDP (in US$) per capita by country or  territory&quot;;Extended Properties=&quot;&quot;" command="SELECT * FROM [GDP (in US$) per capita by country or  territory]"/>
  </connection>
  <connection id="4" xr16:uid="{966350CC-6913-4AC7-A72C-ABD083A6DB54}" keepAlive="1" name="Query - List of countries and territories by total population" description="Connection to the 'List of countries and territories by total population' query in the workbook." type="5" refreshedVersion="8" background="1" saveData="1">
    <dbPr connection="Provider=Microsoft.Mashup.OleDb.1;Data Source=$Workbook$;Location=&quot;List of countries and territories by total population&quot;;Extended Properties=&quot;&quot;" command="SELECT * FROM [List of countries and territories by total population]"/>
  </connection>
  <connection id="5" xr16:uid="{C0C465E1-BD54-4642-91FF-56184FBB7F0C}" keepAlive="1" name="Query - Maternal mortality ratio per 100,000 live births [1]" description="Connection to the 'Maternal mortality ratio per 100,000 live births [1]' query in the workbook." type="5" refreshedVersion="8" background="1" saveData="1">
    <dbPr connection="Provider=Microsoft.Mashup.OleDb.1;Data Source=$Workbook$;Location=&quot;Maternal mortality ratio per 100,000 live births [1]&quot;;Extended Properties=&quot;&quot;" command="SELECT * FROM [Maternal mortality ratio per 100,000 live births [1]]]"/>
  </connection>
  <connection id="6" xr16:uid="{C78D48C5-5812-429F-9022-07CC2F774201}" keepAlive="1" name="Query - mw-parser-output  sr-only{border:0;clip:rect(0,0,0,0);clip-path:polygon(0px 0px" description="Connection to the 'mw-parser-output  sr-only{border:0;clip:rect(0,0,0,0);clip-path:polygon(0px 0px' query in the workbook." type="5" refreshedVersion="8" background="1" saveData="1">
    <dbPr connection="Provider=Microsoft.Mashup.OleDb.1;Data Source=$Workbook$;Location=&quot;mw-parser-output  sr-only{border:0;clip:rect(0,0,0,0);clip-path:polygon(0px 0px&quot;;Extended Properties=&quot;&quot;" command="SELECT * FROM [mw-parser-output  sr-only{border:0;clip:rect(0,0,0,0);clip-path:polygon(0px 0px]"/>
  </connection>
  <connection id="7" xr16:uid="{2303A48C-3CC6-41D4-A186-C6D37A478924}" keepAlive="1" name="Query - Table 1" description="Connection to the 'Table 1' query in the workbook." type="5" refreshedVersion="8" background="1" saveData="1">
    <dbPr connection="Provider=Microsoft.Mashup.OleDb.1;Data Source=$Workbook$;Location=&quot;Table 1&quot;;Extended Properties=&quot;&quot;" command="SELECT * FROM [Table 1]"/>
  </connection>
  <connection id="8" xr16:uid="{B32DC697-8EE0-4B16-9347-637CD2348DBF}" keepAlive="1" name="Query - Table 1 (2)" description="Connection to the 'Table 1 (2)' query in the workbook." type="5" refreshedVersion="8" background="1" saveData="1">
    <dbPr connection="Provider=Microsoft.Mashup.OleDb.1;Data Source=$Workbook$;Location=&quot;Table 1 (2)&quot;;Extended Properties=&quot;&quot;" command="SELECT * FROM [Table 1 (2)]"/>
  </connection>
  <connection id="9" xr16:uid="{ECB9D580-C2BA-4918-903A-E95AFCDF4646}" keepAlive="1" name="Query - Table 1 (3)" description="Connection to the 'Table 1 (3)' query in the workbook." type="5" refreshedVersion="8" background="1" saveData="1">
    <dbPr connection="Provider=Microsoft.Mashup.OleDb.1;Data Source=$Workbook$;Location=&quot;Table 1 (3)&quot;;Extended Properties=&quot;&quot;" command="SELECT * FROM [Table 1 (3)]"/>
  </connection>
  <connection id="10" xr16:uid="{D2043327-3729-469D-B19D-8DFC06AC7EDC}" keepAlive="1" name="Query - Table 1 (4)" description="Connection to the 'Table 1 (4)' query in the workbook." type="5" refreshedVersion="8" background="1" saveData="1">
    <dbPr connection="Provider=Microsoft.Mashup.OleDb.1;Data Source=$Workbook$;Location=&quot;Table 1 (4)&quot;;Extended Properties=&quot;&quot;" command="SELECT * FROM [Table 1 (4)]"/>
  </connection>
  <connection id="11" xr16:uid="{D4048F8B-F26E-435F-99EB-F6D58370A1B4}" keepAlive="1" name="Query - Table 2" description="Connection to the 'Table 2' query in the workbook." type="5" refreshedVersion="8" background="1" saveData="1">
    <dbPr connection="Provider=Microsoft.Mashup.OleDb.1;Data Source=$Workbook$;Location=&quot;Table 2&quot;;Extended Properties=&quot;&quot;" command="SELECT * FROM [Table 2]"/>
  </connection>
  <connection id="12" xr16:uid="{E8E86F27-DB6B-4CBA-BDEB-4F04CB3B6EF2}" keepAlive="1" name="Query - Table 4" description="Connection to the 'Table 4' query in the workbook." type="5" refreshedVersion="8" background="1" saveData="1">
    <dbPr connection="Provider=Microsoft.Mashup.OleDb.1;Data Source=$Workbook$;Location=&quot;Table 4&quot;;Extended Properties=&quot;&quot;" command="SELECT * FROM [Table 4]"/>
  </connection>
  <connection id="13" xr16:uid="{96EFBF30-D279-46D8-AB0D-5800792746A3}" keepAlive="1" name="Query - Table 4 (2)" description="Connection to the 'Table 4 (2)' query in the workbook." type="5" refreshedVersion="0" background="1">
    <dbPr connection="Provider=Microsoft.Mashup.OleDb.1;Data Source=$Workbook$;Location=&quot;Table 4 (2)&quot;;Extended Properties=&quot;&quot;" command="SELECT * FROM [Table 4 (2)]"/>
  </connection>
  <connection id="14" xr16:uid="{6246D983-187F-439B-96C1-4BFFD685CE8A}" keepAlive="1" name="Query - Under-five mortality (deaths/1,000 live births) – 2020 estimates [1]" description="Connection to the 'Under-five mortality (deaths/1,000 live births) – 2020 estimates [1]' query in the workbook." type="5" refreshedVersion="8" background="1" saveData="1">
    <dbPr connection="Provider=Microsoft.Mashup.OleDb.1;Data Source=$Workbook$;Location=&quot;Under-five mortality (deaths/1,000 live births) – 2020 estimates [1]&quot;;Extended Properties=&quot;&quot;" command="SELECT * FROM [Under-five mortality (deaths/1,000 live births) – 2020 estimates [1]]]"/>
  </connection>
  <connection id="15" xr16:uid="{562BC6F0-0273-43D0-8E1D-20DF4DEAA1FC}" keepAlive="1" name="Query - World Bank Group (2022)" description="Connection to the 'World Bank Group (2022)' query in the workbook." type="5" refreshedVersion="8" background="1" saveData="1">
    <dbPr connection="Provider=Microsoft.Mashup.OleDb.1;Data Source=$Workbook$;Location=&quot;World Bank Group (2022)&quot;;Extended Properties=&quot;&quot;" command="SELECT * FROM [World Bank Group (202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<sst xmlns="http://schemas.openxmlformats.org/spreadsheetml/2006/main" count="9639" uniqueCount="3691">
  <si>
    <t>Rank</t>
  </si>
  <si>
    <t>Δ</t>
  </si>
  <si>
    <t>Country or territory</t>
  </si>
  <si>
    <t>HDI value</t>
  </si>
  <si>
    <t>%annual growth(2010–2022)</t>
  </si>
  <si>
    <t/>
  </si>
  <si>
    <t>Switzerland</t>
  </si>
  <si>
    <t>0.24%</t>
  </si>
  <si>
    <t>(1)</t>
  </si>
  <si>
    <t>Norway</t>
  </si>
  <si>
    <t>0.25%</t>
  </si>
  <si>
    <t>Iceland</t>
  </si>
  <si>
    <t>0.28%</t>
  </si>
  <si>
    <t>(2)</t>
  </si>
  <si>
    <t>Hong Kong</t>
  </si>
  <si>
    <t>0.38%</t>
  </si>
  <si>
    <t>Denmark</t>
  </si>
  <si>
    <t>0.35%</t>
  </si>
  <si>
    <t>Sweden</t>
  </si>
  <si>
    <t>(8)</t>
  </si>
  <si>
    <t>Ireland</t>
  </si>
  <si>
    <t>(3)</t>
  </si>
  <si>
    <t>Germany</t>
  </si>
  <si>
    <t>Singapore</t>
  </si>
  <si>
    <t>Netherlands</t>
  </si>
  <si>
    <t>0.26%</t>
  </si>
  <si>
    <t>Australia</t>
  </si>
  <si>
    <t>0.20%</t>
  </si>
  <si>
    <t>Liechtenstein</t>
  </si>
  <si>
    <t>0.23%</t>
  </si>
  <si>
    <t>Belgium</t>
  </si>
  <si>
    <t>Finland</t>
  </si>
  <si>
    <t>0.27%</t>
  </si>
  <si>
    <t>United Kingdom</t>
  </si>
  <si>
    <t>(7)</t>
  </si>
  <si>
    <t>New Zealand</t>
  </si>
  <si>
    <t>0.13%</t>
  </si>
  <si>
    <t>(19)</t>
  </si>
  <si>
    <t>United Arab Emirates</t>
  </si>
  <si>
    <t>1.04%</t>
  </si>
  <si>
    <t>(5)</t>
  </si>
  <si>
    <t>Canada</t>
  </si>
  <si>
    <t>0.22%</t>
  </si>
  <si>
    <t>South Korea</t>
  </si>
  <si>
    <t>0.36%</t>
  </si>
  <si>
    <t>Luxembourg</t>
  </si>
  <si>
    <t>0.14%</t>
  </si>
  <si>
    <t>United States</t>
  </si>
  <si>
    <t>0.10%</t>
  </si>
  <si>
    <t>Slovenia</t>
  </si>
  <si>
    <t>0.33%</t>
  </si>
  <si>
    <t>Austria</t>
  </si>
  <si>
    <t>0.21%</t>
  </si>
  <si>
    <t>(4)</t>
  </si>
  <si>
    <t>Japan</t>
  </si>
  <si>
    <t>0.16%</t>
  </si>
  <si>
    <t>Israel</t>
  </si>
  <si>
    <t>Malta</t>
  </si>
  <si>
    <t>0.50%</t>
  </si>
  <si>
    <t>Spain</t>
  </si>
  <si>
    <t>0.40%</t>
  </si>
  <si>
    <t>France</t>
  </si>
  <si>
    <t>Cyprus</t>
  </si>
  <si>
    <t>0.45%</t>
  </si>
  <si>
    <t>Italy</t>
  </si>
  <si>
    <t>Estonia</t>
  </si>
  <si>
    <t>(6)</t>
  </si>
  <si>
    <t>Czech Republic</t>
  </si>
  <si>
    <t>Greece</t>
  </si>
  <si>
    <t>0.18%</t>
  </si>
  <si>
    <t>Bahrain</t>
  </si>
  <si>
    <t>0.80%</t>
  </si>
  <si>
    <t>Andorra</t>
  </si>
  <si>
    <t>Poland</t>
  </si>
  <si>
    <t>Latvia</t>
  </si>
  <si>
    <t>0.51%</t>
  </si>
  <si>
    <t>Lithuania</t>
  </si>
  <si>
    <t>0.32%</t>
  </si>
  <si>
    <t>Croatia</t>
  </si>
  <si>
    <t>0.53%</t>
  </si>
  <si>
    <t>Qatar</t>
  </si>
  <si>
    <t>Saudi Arabia</t>
  </si>
  <si>
    <t>Portugal</t>
  </si>
  <si>
    <t>0.42%</t>
  </si>
  <si>
    <t>(10)</t>
  </si>
  <si>
    <t>San Marino</t>
  </si>
  <si>
    <t>Chile</t>
  </si>
  <si>
    <t>0.47%</t>
  </si>
  <si>
    <t>(9)</t>
  </si>
  <si>
    <t>Turkey</t>
  </si>
  <si>
    <t>1.10%</t>
  </si>
  <si>
    <t>Slovakia</t>
  </si>
  <si>
    <t>Hungary</t>
  </si>
  <si>
    <t>Argentina</t>
  </si>
  <si>
    <t>0.15%</t>
  </si>
  <si>
    <t>Kuwait</t>
  </si>
  <si>
    <t>Montenegro</t>
  </si>
  <si>
    <t>Saint Kitts and Nevis</t>
  </si>
  <si>
    <t>0.49%</t>
  </si>
  <si>
    <t>Uruguay</t>
  </si>
  <si>
    <t>Romania</t>
  </si>
  <si>
    <t>Antigua and Barbuda</t>
  </si>
  <si>
    <t>Brunei</t>
  </si>
  <si>
    <t>Russia</t>
  </si>
  <si>
    <t>Bahamas</t>
  </si>
  <si>
    <t>Panama</t>
  </si>
  <si>
    <t>Oman</t>
  </si>
  <si>
    <t>Trinidad and Tobago</t>
  </si>
  <si>
    <t>0.30%</t>
  </si>
  <si>
    <t>Georgia</t>
  </si>
  <si>
    <t>0.54%</t>
  </si>
  <si>
    <t>Barbados</t>
  </si>
  <si>
    <t>Malaysia</t>
  </si>
  <si>
    <t>0.41%</t>
  </si>
  <si>
    <t>Costa Rica</t>
  </si>
  <si>
    <t>0.39%</t>
  </si>
  <si>
    <t>Serbia</t>
  </si>
  <si>
    <t>Thailand</t>
  </si>
  <si>
    <t>0.65%</t>
  </si>
  <si>
    <t>Seychelles</t>
  </si>
  <si>
    <t>Kazakhstan</t>
  </si>
  <si>
    <t>(11)</t>
  </si>
  <si>
    <t>Belarus</t>
  </si>
  <si>
    <t>0.12%</t>
  </si>
  <si>
    <t>(12)</t>
  </si>
  <si>
    <t>Bulgaria</t>
  </si>
  <si>
    <t>0.09%</t>
  </si>
  <si>
    <t>Palau</t>
  </si>
  <si>
    <t>Mauritius</t>
  </si>
  <si>
    <t>0.44%</t>
  </si>
  <si>
    <t>Grenada</t>
  </si>
  <si>
    <t>Albania</t>
  </si>
  <si>
    <t>(18)</t>
  </si>
  <si>
    <t>China</t>
  </si>
  <si>
    <t>1.02%</t>
  </si>
  <si>
    <t>Armenia</t>
  </si>
  <si>
    <t>0.52%</t>
  </si>
  <si>
    <t>Mexico</t>
  </si>
  <si>
    <t>0.37%</t>
  </si>
  <si>
    <t>Iran</t>
  </si>
  <si>
    <t>Sri Lanka</t>
  </si>
  <si>
    <t>Bosnia and Herzegovina</t>
  </si>
  <si>
    <t>0.68%</t>
  </si>
  <si>
    <t>Saint Vincent and the Grenadines</t>
  </si>
  <si>
    <t>0.17%</t>
  </si>
  <si>
    <t>Dominican Republic</t>
  </si>
  <si>
    <t>0.67%</t>
  </si>
  <si>
    <t>Ecuador</t>
  </si>
  <si>
    <t>North Macedonia</t>
  </si>
  <si>
    <t>Cuba</t>
  </si>
  <si>
    <t>Moldova</t>
  </si>
  <si>
    <t>(13)</t>
  </si>
  <si>
    <t>Maldives</t>
  </si>
  <si>
    <t>0.81%</t>
  </si>
  <si>
    <t>Peru</t>
  </si>
  <si>
    <t>Azerbaijan</t>
  </si>
  <si>
    <t>Brazil</t>
  </si>
  <si>
    <t>Colombia</t>
  </si>
  <si>
    <t>0.29%</t>
  </si>
  <si>
    <t>Libya</t>
  </si>
  <si>
    <t>0.31%</t>
  </si>
  <si>
    <t>Algeria</t>
  </si>
  <si>
    <t>Turkmenistan</t>
  </si>
  <si>
    <t>(27)</t>
  </si>
  <si>
    <t>Guyana</t>
  </si>
  <si>
    <t>1.11%</t>
  </si>
  <si>
    <t>Mongolia</t>
  </si>
  <si>
    <t>0.48%</t>
  </si>
  <si>
    <t>Dominica</t>
  </si>
  <si>
    <t>0.06%</t>
  </si>
  <si>
    <t>Tonga</t>
  </si>
  <si>
    <t>Jordan</t>
  </si>
  <si>
    <t>Ukraine</t>
  </si>
  <si>
    <t>Tunisia</t>
  </si>
  <si>
    <t>(17)</t>
  </si>
  <si>
    <t>Marshall Islands</t>
  </si>
  <si>
    <t>NA[a]</t>
  </si>
  <si>
    <t>Paraguay</t>
  </si>
  <si>
    <t>Fiji</t>
  </si>
  <si>
    <t>Egypt</t>
  </si>
  <si>
    <t>0.73%</t>
  </si>
  <si>
    <t>Uzbekistan</t>
  </si>
  <si>
    <t>0.62%</t>
  </si>
  <si>
    <t>Vietnam</t>
  </si>
  <si>
    <t>0.60%</t>
  </si>
  <si>
    <t>Saint Lucia</t>
  </si>
  <si>
    <t>0.07%</t>
  </si>
  <si>
    <t>(21)</t>
  </si>
  <si>
    <t>Lebanon</t>
  </si>
  <si>
    <t>South Africa</t>
  </si>
  <si>
    <t>Palestine</t>
  </si>
  <si>
    <t>Indonesia</t>
  </si>
  <si>
    <t>0.56%</t>
  </si>
  <si>
    <t>Philippines</t>
  </si>
  <si>
    <t>Botswana</t>
  </si>
  <si>
    <t>0.69%</t>
  </si>
  <si>
    <t>Jamaica</t>
  </si>
  <si>
    <t>Samoa</t>
  </si>
  <si>
    <t>0.02%</t>
  </si>
  <si>
    <t>Kyrgyzstan</t>
  </si>
  <si>
    <t>Belize</t>
  </si>
  <si>
    <t>(39)</t>
  </si>
  <si>
    <t>Venezuela</t>
  </si>
  <si>
    <t>Morocco</t>
  </si>
  <si>
    <t>1.21%</t>
  </si>
  <si>
    <t>Bolivia</t>
  </si>
  <si>
    <t>Nauru</t>
  </si>
  <si>
    <t>1.84%</t>
  </si>
  <si>
    <t>Gabon</t>
  </si>
  <si>
    <t>0.46%</t>
  </si>
  <si>
    <t>Suriname</t>
  </si>
  <si>
    <t>Bhutan</t>
  </si>
  <si>
    <t>1.32%</t>
  </si>
  <si>
    <t>Tajikistan</t>
  </si>
  <si>
    <t>0.61%</t>
  </si>
  <si>
    <t>El Salvador</t>
  </si>
  <si>
    <t>Iraq</t>
  </si>
  <si>
    <t>0.57%</t>
  </si>
  <si>
    <t>Bangladesh</t>
  </si>
  <si>
    <t>1.54%</t>
  </si>
  <si>
    <t>Nicaragua</t>
  </si>
  <si>
    <t>0.76%</t>
  </si>
  <si>
    <t>Cape Verde</t>
  </si>
  <si>
    <t>Tuvalu</t>
  </si>
  <si>
    <t>Equatorial Guinea</t>
  </si>
  <si>
    <t>India</t>
  </si>
  <si>
    <t>0.99%</t>
  </si>
  <si>
    <t>Micronesia</t>
  </si>
  <si>
    <t>Guatemala</t>
  </si>
  <si>
    <t>Kiribati</t>
  </si>
  <si>
    <t>Honduras</t>
  </si>
  <si>
    <t>Laos</t>
  </si>
  <si>
    <t>0.90%</t>
  </si>
  <si>
    <t>Vanuatu</t>
  </si>
  <si>
    <t>São Tomé and Príncipe</t>
  </si>
  <si>
    <t>0.86%</t>
  </si>
  <si>
    <t>Eswatini</t>
  </si>
  <si>
    <t>1.70%</t>
  </si>
  <si>
    <t>Namibia</t>
  </si>
  <si>
    <t>Myanmar</t>
  </si>
  <si>
    <t>Ghana</t>
  </si>
  <si>
    <t>Nepal</t>
  </si>
  <si>
    <t>0.85%</t>
  </si>
  <si>
    <t>Kenya</t>
  </si>
  <si>
    <t>0.82%</t>
  </si>
  <si>
    <t>Cambodia</t>
  </si>
  <si>
    <t>Congo</t>
  </si>
  <si>
    <t>Angola</t>
  </si>
  <si>
    <t>1.14%</t>
  </si>
  <si>
    <t>Cameroon</t>
  </si>
  <si>
    <t>Comoros</t>
  </si>
  <si>
    <t>0.94%</t>
  </si>
  <si>
    <t>Zambia</t>
  </si>
  <si>
    <t>0.63%</t>
  </si>
  <si>
    <t>Papua New Guinea</t>
  </si>
  <si>
    <t>1.12%</t>
  </si>
  <si>
    <t>Timor-Leste</t>
  </si>
  <si>
    <t>1.01%</t>
  </si>
  <si>
    <t>Solomon Islands</t>
  </si>
  <si>
    <t>Syria</t>
  </si>
  <si>
    <t>1.42%</t>
  </si>
  <si>
    <t>Haiti</t>
  </si>
  <si>
    <t>1.74%</t>
  </si>
  <si>
    <t>Uganda</t>
  </si>
  <si>
    <t>Zimbabwe</t>
  </si>
  <si>
    <t>Rwanda</t>
  </si>
  <si>
    <t>Nigeria</t>
  </si>
  <si>
    <t>Togo</t>
  </si>
  <si>
    <t>1.29%</t>
  </si>
  <si>
    <t>Pakistan</t>
  </si>
  <si>
    <t>0.71%</t>
  </si>
  <si>
    <t>Mauritania</t>
  </si>
  <si>
    <t>Ivory Coast</t>
  </si>
  <si>
    <t>1.07%</t>
  </si>
  <si>
    <t>Tanzania</t>
  </si>
  <si>
    <t>0.64%</t>
  </si>
  <si>
    <t>Lesotho</t>
  </si>
  <si>
    <t>Senegal</t>
  </si>
  <si>
    <t>Sudan</t>
  </si>
  <si>
    <t>Djibouti</t>
  </si>
  <si>
    <t>1.67%</t>
  </si>
  <si>
    <t>Malawi</t>
  </si>
  <si>
    <t>Benin</t>
  </si>
  <si>
    <t>Gambia</t>
  </si>
  <si>
    <t>Eritrea</t>
  </si>
  <si>
    <t>Ethiopia</t>
  </si>
  <si>
    <t>1.55%</t>
  </si>
  <si>
    <t>Liberia</t>
  </si>
  <si>
    <t>Madagascar</t>
  </si>
  <si>
    <t>Guinea-Bissau</t>
  </si>
  <si>
    <t>DR Congo</t>
  </si>
  <si>
    <t>1.06%</t>
  </si>
  <si>
    <t>Guinea</t>
  </si>
  <si>
    <t>Afghanistan</t>
  </si>
  <si>
    <t>Mozambique</t>
  </si>
  <si>
    <t>Sierra Leone</t>
  </si>
  <si>
    <t>Burkina Faso</t>
  </si>
  <si>
    <t>1.37%</t>
  </si>
  <si>
    <t>Yemen</t>
  </si>
  <si>
    <t>1.30%</t>
  </si>
  <si>
    <t>Burundi</t>
  </si>
  <si>
    <t>Mali</t>
  </si>
  <si>
    <t>0.08%</t>
  </si>
  <si>
    <t>Niger</t>
  </si>
  <si>
    <t>1.34%</t>
  </si>
  <si>
    <t>Chad</t>
  </si>
  <si>
    <t>Central African Republic</t>
  </si>
  <si>
    <t>South Sudan</t>
  </si>
  <si>
    <t>NA[b]</t>
  </si>
  <si>
    <t>Somalia</t>
  </si>
  <si>
    <t>NA[c]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</si>
  <si>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</si>
  <si>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</si>
  <si>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</si>
  <si>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</si>
  <si>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</si>
  <si>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</si>
  <si>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</si>
  <si>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</si>
  <si>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Country/Territory</t>
  </si>
  <si>
    <t>UN Region</t>
  </si>
  <si>
    <t>IMF[3][4]</t>
  </si>
  <si>
    <t>United Nations[5]</t>
  </si>
  <si>
    <t>World Bank[6]</t>
  </si>
  <si>
    <t>Estimate</t>
  </si>
  <si>
    <t>Year</t>
  </si>
  <si>
    <t>Europe</t>
  </si>
  <si>
    <t>—</t>
  </si>
  <si>
    <t>180,227</t>
  </si>
  <si>
    <t>2020</t>
  </si>
  <si>
    <t>169,049</t>
  </si>
  <si>
    <t>2019</t>
  </si>
  <si>
    <t>Monaco</t>
  </si>
  <si>
    <t>173,696</t>
  </si>
  <si>
    <t>173,688</t>
  </si>
  <si>
    <t>2022</t>
  </si>
  <si>
    <t>117,182</t>
  </si>
  <si>
    <t>135,683</t>
  </si>
  <si>
    <t>2021</t>
  </si>
  <si>
    <t>Bermuda</t>
  </si>
  <si>
    <t>Americas</t>
  </si>
  <si>
    <t>123,945</t>
  </si>
  <si>
    <t>110,870</t>
  </si>
  <si>
    <t>86,251</t>
  </si>
  <si>
    <t>85,268</t>
  </si>
  <si>
    <t>66,871</t>
  </si>
  <si>
    <t>67,390</t>
  </si>
  <si>
    <t>CaymanIslands</t>
  </si>
  <si>
    <t>95,191</t>
  </si>
  <si>
    <t>85,083</t>
  </si>
  <si>
    <t>86,919</t>
  </si>
  <si>
    <t>87,097</t>
  </si>
  <si>
    <t>Asia</t>
  </si>
  <si>
    <t>50,815</t>
  </si>
  <si>
    <t>50,124</t>
  </si>
  <si>
    <t>27,437</t>
  </si>
  <si>
    <t>27,443</t>
  </si>
  <si>
    <t>58,114</t>
  </si>
  <si>
    <t>59,798</t>
  </si>
  <si>
    <t>63,123</t>
  </si>
  <si>
    <t>63,414</t>
  </si>
  <si>
    <t>63,644</t>
  </si>
  <si>
    <t>59,270</t>
  </si>
  <si>
    <t>61,477</t>
  </si>
  <si>
    <t>61,063</t>
  </si>
  <si>
    <t>Oceania</t>
  </si>
  <si>
    <t>55,823</t>
  </si>
  <si>
    <t>51,693</t>
  </si>
  <si>
    <t>53,575</t>
  </si>
  <si>
    <t>52,274</t>
  </si>
  <si>
    <t>53,334</t>
  </si>
  <si>
    <t>52,397</t>
  </si>
  <si>
    <t>43,560</t>
  </si>
  <si>
    <t>43,258</t>
  </si>
  <si>
    <t>Greenland</t>
  </si>
  <si>
    <t>55,139</t>
  </si>
  <si>
    <t>53,041</t>
  </si>
  <si>
    <t>47,034</t>
  </si>
  <si>
    <t>44,169</t>
  </si>
  <si>
    <t>48,685</t>
  </si>
  <si>
    <t>48,773</t>
  </si>
  <si>
    <t>48,106</t>
  </si>
  <si>
    <t>48,587</t>
  </si>
  <si>
    <t>45,028</t>
  </si>
  <si>
    <t>45,159</t>
  </si>
  <si>
    <t>45,909</t>
  </si>
  <si>
    <t>46,208</t>
  </si>
  <si>
    <t>37,474</t>
  </si>
  <si>
    <t>39,403</t>
  </si>
  <si>
    <t>UnitedArab Emirates</t>
  </si>
  <si>
    <t>36,285</t>
  </si>
  <si>
    <t>45,832</t>
  </si>
  <si>
    <t>47,731</t>
  </si>
  <si>
    <t>46,611</t>
  </si>
  <si>
    <t>46,324</t>
  </si>
  <si>
    <t>43,972</t>
  </si>
  <si>
    <t>41,442</t>
  </si>
  <si>
    <t>40,718</t>
  </si>
  <si>
    <t>41,125</t>
  </si>
  <si>
    <t>BritishVirgin Islands</t>
  </si>
  <si>
    <t>49,357</t>
  </si>
  <si>
    <t>38,959</t>
  </si>
  <si>
    <t>39,030</t>
  </si>
  <si>
    <t>37,072</t>
  </si>
  <si>
    <t>40,897</t>
  </si>
  <si>
    <t>39,990</t>
  </si>
  <si>
    <t>40,193</t>
  </si>
  <si>
    <t>24,809</t>
  </si>
  <si>
    <t>24,812</t>
  </si>
  <si>
    <t>Puerto Rico</t>
  </si>
  <si>
    <t>36,052</t>
  </si>
  <si>
    <t>32,291</t>
  </si>
  <si>
    <t>Taiwan</t>
  </si>
  <si>
    <t>28,383</t>
  </si>
  <si>
    <t>[7][8]2020</t>
  </si>
  <si>
    <t>31,947</t>
  </si>
  <si>
    <t>31,632</t>
  </si>
  <si>
    <t>31,238</t>
  </si>
  <si>
    <t>31,714</t>
  </si>
  <si>
    <t>Guam</t>
  </si>
  <si>
    <t>34,624</t>
  </si>
  <si>
    <t>New Caledonia</t>
  </si>
  <si>
    <t>34,006</t>
  </si>
  <si>
    <t>34,789</t>
  </si>
  <si>
    <t>33,771</t>
  </si>
  <si>
    <t>27,885</t>
  </si>
  <si>
    <t>25,194</t>
  </si>
  <si>
    <t>28,133</t>
  </si>
  <si>
    <t>26,624</t>
  </si>
  <si>
    <t>25,777</t>
  </si>
  <si>
    <t>25,517</t>
  </si>
  <si>
    <t>27,409</t>
  </si>
  <si>
    <t>27,063</t>
  </si>
  <si>
    <t>19,925</t>
  </si>
  <si>
    <t>20,410</t>
  </si>
  <si>
    <t>Aruba</t>
  </si>
  <si>
    <t>23,386</t>
  </si>
  <si>
    <t>30,253</t>
  </si>
  <si>
    <t>2018</t>
  </si>
  <si>
    <t>20,110</t>
  </si>
  <si>
    <t>23,106</t>
  </si>
  <si>
    <t>23,027</t>
  </si>
  <si>
    <t>22,911</t>
  </si>
  <si>
    <t>22,932</t>
  </si>
  <si>
    <t>20,772</t>
  </si>
  <si>
    <t>20,234</t>
  </si>
  <si>
    <t>22,413</t>
  </si>
  <si>
    <t>22,176</t>
  </si>
  <si>
    <t>Turks andCaicos Islands</t>
  </si>
  <si>
    <t>23,881</t>
  </si>
  <si>
    <t>23,880</t>
  </si>
  <si>
    <t>12,409</t>
  </si>
  <si>
    <t>12,660</t>
  </si>
  <si>
    <t>19,264</t>
  </si>
  <si>
    <t>19,267</t>
  </si>
  <si>
    <t>17,871</t>
  </si>
  <si>
    <t>17,726</t>
  </si>
  <si>
    <t>18,117</t>
  </si>
  <si>
    <t>17,623</t>
  </si>
  <si>
    <t>FrenchPolynesia</t>
  </si>
  <si>
    <t>20,707</t>
  </si>
  <si>
    <t>14,324</t>
  </si>
  <si>
    <t>2000</t>
  </si>
  <si>
    <t>NorthernMariana Islands</t>
  </si>
  <si>
    <t>20,660</t>
  </si>
  <si>
    <t>16,129</t>
  </si>
  <si>
    <t>15,981</t>
  </si>
  <si>
    <t>11,183</t>
  </si>
  <si>
    <t>2,423</t>
  </si>
  <si>
    <t>Sint Maarten</t>
  </si>
  <si>
    <t>20,000</t>
  </si>
  <si>
    <t>29,160</t>
  </si>
  <si>
    <t>Saint Kittsand Nevis</t>
  </si>
  <si>
    <t>17,434</t>
  </si>
  <si>
    <t>18,438</t>
  </si>
  <si>
    <t>15,449</t>
  </si>
  <si>
    <t>15,374</t>
  </si>
  <si>
    <t>15,764</t>
  </si>
  <si>
    <t>15,721</t>
  </si>
  <si>
    <t>15,438</t>
  </si>
  <si>
    <t>Trinidadand Tobago</t>
  </si>
  <si>
    <t>15,286</t>
  </si>
  <si>
    <t>15,426</t>
  </si>
  <si>
    <t>Africa</t>
  </si>
  <si>
    <t>10,767</t>
  </si>
  <si>
    <t>10,764</t>
  </si>
  <si>
    <t>13,934</t>
  </si>
  <si>
    <t>14,134</t>
  </si>
  <si>
    <t>Anguilla</t>
  </si>
  <si>
    <t>17,226</t>
  </si>
  <si>
    <t>6,956</t>
  </si>
  <si>
    <t>Curaçao</t>
  </si>
  <si>
    <t>15,819</t>
  </si>
  <si>
    <t>16,746</t>
  </si>
  <si>
    <t>Cook Islands</t>
  </si>
  <si>
    <t>16,135</t>
  </si>
  <si>
    <t>Antiguaand Barbuda</t>
  </si>
  <si>
    <t>13,993</t>
  </si>
  <si>
    <t>12,269</t>
  </si>
  <si>
    <t>12,510</t>
  </si>
  <si>
    <t>13,232</t>
  </si>
  <si>
    <t>12,929</t>
  </si>
  <si>
    <t>12,896</t>
  </si>
  <si>
    <t>[n 1]2022</t>
  </si>
  <si>
    <t>10,229</t>
  </si>
  <si>
    <t>[n 1]2020</t>
  </si>
  <si>
    <t>10,435</t>
  </si>
  <si>
    <t>6,924</t>
  </si>
  <si>
    <t>14,567</t>
  </si>
  <si>
    <t>14,244</t>
  </si>
  <si>
    <t>Montserrat</t>
  </si>
  <si>
    <t>13,523</t>
  </si>
  <si>
    <t>10,402</t>
  </si>
  <si>
    <t>10,412</t>
  </si>
  <si>
    <t>10,058</t>
  </si>
  <si>
    <t>10,079</t>
  </si>
  <si>
    <t>AmericanSamoa</t>
  </si>
  <si>
    <t>12,845</t>
  </si>
  <si>
    <t>10,166</t>
  </si>
  <si>
    <t>10,127</t>
  </si>
  <si>
    <t>12,077</t>
  </si>
  <si>
    <t>12,141</t>
  </si>
  <si>
    <t>7,104</t>
  </si>
  <si>
    <t>7,612</t>
  </si>
  <si>
    <t>8,476</t>
  </si>
  <si>
    <t>8,579</t>
  </si>
  <si>
    <t>8,805</t>
  </si>
  <si>
    <t>7,143</t>
  </si>
  <si>
    <t>9,273</t>
  </si>
  <si>
    <t>9,262</t>
  </si>
  <si>
    <t>6,789</t>
  </si>
  <si>
    <t>7,006</t>
  </si>
  <si>
    <t>DominicanRepublic</t>
  </si>
  <si>
    <t>7,268</t>
  </si>
  <si>
    <t>8,326</t>
  </si>
  <si>
    <t>8,329</t>
  </si>
  <si>
    <t>10,580</t>
  </si>
  <si>
    <t>9,111</t>
  </si>
  <si>
    <t>9,122</t>
  </si>
  <si>
    <t>7,626</t>
  </si>
  <si>
    <t>7,677</t>
  </si>
  <si>
    <t>7,656</t>
  </si>
  <si>
    <t>7,721</t>
  </si>
  <si>
    <t>3,000</t>
  </si>
  <si>
    <t>8,587</t>
  </si>
  <si>
    <t>8,628</t>
  </si>
  <si>
    <t>Saint Vincent andthe Grenadines</t>
  </si>
  <si>
    <t>7,298</t>
  </si>
  <si>
    <t>7,038</t>
  </si>
  <si>
    <t>6,797</t>
  </si>
  <si>
    <t>8,538</t>
  </si>
  <si>
    <t>8,536</t>
  </si>
  <si>
    <t>6,711</t>
  </si>
  <si>
    <t>7,189</t>
  </si>
  <si>
    <t>4,243</t>
  </si>
  <si>
    <t>3,699</t>
  </si>
  <si>
    <t>4,202</t>
  </si>
  <si>
    <t>4,214</t>
  </si>
  <si>
    <t>Bosnia andHerzegovina</t>
  </si>
  <si>
    <t>6,035</t>
  </si>
  <si>
    <t>6,032</t>
  </si>
  <si>
    <t>4,146</t>
  </si>
  <si>
    <t>4,158</t>
  </si>
  <si>
    <t>6,163</t>
  </si>
  <si>
    <t>6,127</t>
  </si>
  <si>
    <t>5,094</t>
  </si>
  <si>
    <t>5,091</t>
  </si>
  <si>
    <t>NorthMacedonia</t>
  </si>
  <si>
    <t>5,886</t>
  </si>
  <si>
    <t>5,888</t>
  </si>
  <si>
    <t>5,333</t>
  </si>
  <si>
    <t>5,600</t>
  </si>
  <si>
    <t>6,377</t>
  </si>
  <si>
    <t>6,411</t>
  </si>
  <si>
    <t>5,181</t>
  </si>
  <si>
    <t>5,215</t>
  </si>
  <si>
    <t>4,648</t>
  </si>
  <si>
    <t>4,143</t>
  </si>
  <si>
    <t>4,665</t>
  </si>
  <si>
    <t>5,013</t>
  </si>
  <si>
    <t>4,882</t>
  </si>
  <si>
    <t>4,950</t>
  </si>
  <si>
    <t>3,984</t>
  </si>
  <si>
    <t>4,279</t>
  </si>
  <si>
    <t>2,954</t>
  </si>
  <si>
    <t>4,551</t>
  </si>
  <si>
    <t>Kosovo</t>
  </si>
  <si>
    <t>4,368</t>
  </si>
  <si>
    <t>4,287</t>
  </si>
  <si>
    <t>4,646</t>
  </si>
  <si>
    <t>4,903</t>
  </si>
  <si>
    <t>4,007</t>
  </si>
  <si>
    <t>4,215</t>
  </si>
  <si>
    <t>4,211</t>
  </si>
  <si>
    <t>4,332</t>
  </si>
  <si>
    <t>4,603</t>
  </si>
  <si>
    <t>7,023</t>
  </si>
  <si>
    <t>6,491</t>
  </si>
  <si>
    <t>3,557</t>
  </si>
  <si>
    <t>3,727</t>
  </si>
  <si>
    <t>MarshallIslands</t>
  </si>
  <si>
    <t>4,130</t>
  </si>
  <si>
    <t>4,073</t>
  </si>
  <si>
    <t>4,266</t>
  </si>
  <si>
    <t>4,268</t>
  </si>
  <si>
    <t>3,870</t>
  </si>
  <si>
    <t>3,799</t>
  </si>
  <si>
    <t>4,283</t>
  </si>
  <si>
    <t>3,988</t>
  </si>
  <si>
    <t>4,436</t>
  </si>
  <si>
    <t>3,368</t>
  </si>
  <si>
    <t>3,310</t>
  </si>
  <si>
    <t>3,609</t>
  </si>
  <si>
    <t>3,548</t>
  </si>
  <si>
    <t>2,786</t>
  </si>
  <si>
    <t>3,500</t>
  </si>
  <si>
    <t>3,585</t>
  </si>
  <si>
    <t>3,890</t>
  </si>
  <si>
    <t>4,068</t>
  </si>
  <si>
    <t>3,306</t>
  </si>
  <si>
    <t>3,416</t>
  </si>
  <si>
    <t>9,310</t>
  </si>
  <si>
    <t>4,650</t>
  </si>
  <si>
    <t>1,896</t>
  </si>
  <si>
    <t>3,465</t>
  </si>
  <si>
    <t>3,426</t>
  </si>
  <si>
    <t>3,318</t>
  </si>
  <si>
    <t>3,320</t>
  </si>
  <si>
    <t>3,768</t>
  </si>
  <si>
    <t>3,682</t>
  </si>
  <si>
    <t>3,299</t>
  </si>
  <si>
    <t>[n 2]2022</t>
  </si>
  <si>
    <t>3,050</t>
  </si>
  <si>
    <t>3,240</t>
  </si>
  <si>
    <t>3,108</t>
  </si>
  <si>
    <t>3,009</t>
  </si>
  <si>
    <t>3,064</t>
  </si>
  <si>
    <t>3,218</t>
  </si>
  <si>
    <t>3,122</t>
  </si>
  <si>
    <t>3,133</t>
  </si>
  <si>
    <t>3,143</t>
  </si>
  <si>
    <t>PapuaNew Guinea</t>
  </si>
  <si>
    <t>2,640</t>
  </si>
  <si>
    <t>2,637</t>
  </si>
  <si>
    <t>1,830</t>
  </si>
  <si>
    <t>1,973</t>
  </si>
  <si>
    <t>2,783</t>
  </si>
  <si>
    <t>2,318</t>
  </si>
  <si>
    <t>2,326</t>
  </si>
  <si>
    <t>1,931</t>
  </si>
  <si>
    <t>1,901</t>
  </si>
  <si>
    <t>2,406</t>
  </si>
  <si>
    <t>1,905</t>
  </si>
  <si>
    <t>2,001</t>
  </si>
  <si>
    <t>1,969</t>
  </si>
  <si>
    <t>2,085</t>
  </si>
  <si>
    <t>2,097</t>
  </si>
  <si>
    <t>SolomonIslands</t>
  </si>
  <si>
    <t>2,251</t>
  </si>
  <si>
    <t>2,258</t>
  </si>
  <si>
    <t>2,623</t>
  </si>
  <si>
    <t>2,630</t>
  </si>
  <si>
    <t>São Toméand Príncipe</t>
  </si>
  <si>
    <t>2,174</t>
  </si>
  <si>
    <t>2,158</t>
  </si>
  <si>
    <t>2,206</t>
  </si>
  <si>
    <t>2,329</t>
  </si>
  <si>
    <t>1,466</t>
  </si>
  <si>
    <t>1,128</t>
  </si>
  <si>
    <t>1,879</t>
  </si>
  <si>
    <t>1,838</t>
  </si>
  <si>
    <t>1,702</t>
  </si>
  <si>
    <t>1,673</t>
  </si>
  <si>
    <t>1,724</t>
  </si>
  <si>
    <t>1,686</t>
  </si>
  <si>
    <t>3,740</t>
  </si>
  <si>
    <t>16,056</t>
  </si>
  <si>
    <t>2014</t>
  </si>
  <si>
    <t>1,513</t>
  </si>
  <si>
    <t>1,515</t>
  </si>
  <si>
    <t>1,671</t>
  </si>
  <si>
    <t>1,360</t>
  </si>
  <si>
    <t>1,177</t>
  </si>
  <si>
    <t>1,502</t>
  </si>
  <si>
    <t>1,499</t>
  </si>
  <si>
    <t>1,458</t>
  </si>
  <si>
    <t>1,488</t>
  </si>
  <si>
    <t>1,167</t>
  </si>
  <si>
    <t>1,194</t>
  </si>
  <si>
    <t>1,254</t>
  </si>
  <si>
    <t>1,291</t>
  </si>
  <si>
    <t>1,179</t>
  </si>
  <si>
    <t>East Timor</t>
  </si>
  <si>
    <t>1,443</t>
  </si>
  <si>
    <t>1,381</t>
  </si>
  <si>
    <t>1,421</t>
  </si>
  <si>
    <t>1,403</t>
  </si>
  <si>
    <t>985</t>
  </si>
  <si>
    <t>1,051</t>
  </si>
  <si>
    <t>1,186</t>
  </si>
  <si>
    <t>1,174</t>
  </si>
  <si>
    <t>1,292</t>
  </si>
  <si>
    <t>1,400</t>
  </si>
  <si>
    <t>1,115</t>
  </si>
  <si>
    <t>[n 3]2020</t>
  </si>
  <si>
    <t>1,077</t>
  </si>
  <si>
    <t>1,061</t>
  </si>
  <si>
    <t>861</t>
  </si>
  <si>
    <t>309</t>
  </si>
  <si>
    <t>421</t>
  </si>
  <si>
    <t>846</t>
  </si>
  <si>
    <t>817</t>
  </si>
  <si>
    <t>840</t>
  </si>
  <si>
    <t>936</t>
  </si>
  <si>
    <t>Zanzibar</t>
  </si>
  <si>
    <t>1,031</t>
  </si>
  <si>
    <t>863</t>
  </si>
  <si>
    <t>915</t>
  </si>
  <si>
    <t>798</t>
  </si>
  <si>
    <t>856</t>
  </si>
  <si>
    <t>859</t>
  </si>
  <si>
    <t>937</t>
  </si>
  <si>
    <t>824</t>
  </si>
  <si>
    <t>2010</t>
  </si>
  <si>
    <t>890</t>
  </si>
  <si>
    <t>641</t>
  </si>
  <si>
    <t>2007</t>
  </si>
  <si>
    <t>831</t>
  </si>
  <si>
    <t>668</t>
  </si>
  <si>
    <t>728</t>
  </si>
  <si>
    <t>757</t>
  </si>
  <si>
    <t>787</t>
  </si>
  <si>
    <t>838</t>
  </si>
  <si>
    <t>491</t>
  </si>
  <si>
    <t>583</t>
  </si>
  <si>
    <t>679</t>
  </si>
  <si>
    <t>615</t>
  </si>
  <si>
    <t>588</t>
  </si>
  <si>
    <t>643</t>
  </si>
  <si>
    <t>2011</t>
  </si>
  <si>
    <t>1,415</t>
  </si>
  <si>
    <t>596</t>
  </si>
  <si>
    <t>506</t>
  </si>
  <si>
    <t>557</t>
  </si>
  <si>
    <t>North Korea</t>
  </si>
  <si>
    <t>618</t>
  </si>
  <si>
    <t>508</t>
  </si>
  <si>
    <t>509</t>
  </si>
  <si>
    <t>568</t>
  </si>
  <si>
    <t>449</t>
  </si>
  <si>
    <t>625</t>
  </si>
  <si>
    <t>118</t>
  </si>
  <si>
    <t>Central AfricanRepublic</t>
  </si>
  <si>
    <t>481</t>
  </si>
  <si>
    <t>477</t>
  </si>
  <si>
    <t>475</t>
  </si>
  <si>
    <t>485</t>
  </si>
  <si>
    <t>470</t>
  </si>
  <si>
    <t>496</t>
  </si>
  <si>
    <t>1,120</t>
  </si>
  <si>
    <t>2015</t>
  </si>
  <si>
    <t>286</t>
  </si>
  <si>
    <t>274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</si>
  <si>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</si>
  <si>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</si>
  <si>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</si>
  <si>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</si>
  <si>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</si>
  <si>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</si>
  <si>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</si>
  <si>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</si>
  <si>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Macao SAR, China</t>
  </si>
  <si>
    <t>85.38</t>
  </si>
  <si>
    <t>82.75</t>
  </si>
  <si>
    <t>87.98</t>
  </si>
  <si>
    <t>5.23</t>
  </si>
  <si>
    <t>83.88</t>
  </si>
  <si>
    <t>1.09</t>
  </si>
  <si>
    <t>84.98</t>
  </si>
  <si>
    <t>0.21</t>
  </si>
  <si>
    <t>85.18</t>
  </si>
  <si>
    <t>0.22</t>
  </si>
  <si>
    <t>85.40</t>
  </si>
  <si>
    <t>−0.02</t>
  </si>
  <si>
    <t>0.40</t>
  </si>
  <si>
    <t>84.00</t>
  </si>
  <si>
    <t>81.05</t>
  </si>
  <si>
    <t>87.09</t>
  </si>
  <si>
    <t>6.04</t>
  </si>
  <si>
    <t>83.59</t>
  </si>
  <si>
    <t>0.77</t>
  </si>
  <si>
    <t>84.36</t>
  </si>
  <si>
    <t>0.20</t>
  </si>
  <si>
    <t>84.56</t>
  </si>
  <si>
    <t>−0.11</t>
  </si>
  <si>
    <t>84.45</t>
  </si>
  <si>
    <t>−0.45</t>
  </si>
  <si>
    <t>−0.36</t>
  </si>
  <si>
    <t>83.66</t>
  </si>
  <si>
    <t>80.70</t>
  </si>
  <si>
    <t>86.77</t>
  </si>
  <si>
    <t>6.07</t>
  </si>
  <si>
    <t>83.94</t>
  </si>
  <si>
    <t>1.22</t>
  </si>
  <si>
    <t>85.16</t>
  </si>
  <si>
    <t>0.34</t>
  </si>
  <si>
    <t>85.50</t>
  </si>
  <si>
    <t>0.04</t>
  </si>
  <si>
    <t>85.53</t>
  </si>
  <si>
    <t>−1.87</t>
  </si>
  <si>
    <t>−1.49</t>
  </si>
  <si>
    <t>French Polynesia</t>
  </si>
  <si>
    <t>83.55</t>
  </si>
  <si>
    <t>81.33</t>
  </si>
  <si>
    <t>85.98</t>
  </si>
  <si>
    <t>4.65</t>
  </si>
  <si>
    <t>82.21</t>
  </si>
  <si>
    <t>0.78</t>
  </si>
  <si>
    <t>83.00</t>
  </si>
  <si>
    <t>−0.78</t>
  </si>
  <si>
    <t>82.22</t>
  </si>
  <si>
    <t>−2.73</t>
  </si>
  <si>
    <t>79.49</t>
  </si>
  <si>
    <t>4.06</t>
  </si>
  <si>
    <t>0.55</t>
  </si>
  <si>
    <t>83.45</t>
  </si>
  <si>
    <t>81.60</t>
  </si>
  <si>
    <t>3.80</t>
  </si>
  <si>
    <t>83.20</t>
  </si>
  <si>
    <t>0.71</t>
  </si>
  <si>
    <t>83.90</t>
  </si>
  <si>
    <t>−0.90</t>
  </si>
  <si>
    <t>0.75</t>
  </si>
  <si>
    <t>83.75</t>
  </si>
  <si>
    <t>−0.30</t>
  </si>
  <si>
    <t>Faroe Islands</t>
  </si>
  <si>
    <t>83.30</t>
  </si>
  <si>
    <t>81.30</t>
  </si>
  <si>
    <t>4.10</t>
  </si>
  <si>
    <t>81.59</t>
  </si>
  <si>
    <t>1.05</t>
  </si>
  <si>
    <t>82.65</t>
  </si>
  <si>
    <t>0.25</t>
  </si>
  <si>
    <t>82.90</t>
  </si>
  <si>
    <t>83.10</t>
  </si>
  <si>
    <t>0.65</t>
  </si>
  <si>
    <t>81.20</t>
  </si>
  <si>
    <t>85.30</t>
  </si>
  <si>
    <t>82.30</t>
  </si>
  <si>
    <t>0.60</t>
  </si>
  <si>
    <t>0.30</t>
  </si>
  <si>
    <t>0.10</t>
  </si>
  <si>
    <t>−0.10</t>
  </si>
  <si>
    <t>83.11</t>
  </si>
  <si>
    <t>81.50</t>
  </si>
  <si>
    <t>84.80</t>
  </si>
  <si>
    <t>3.30</t>
  </si>
  <si>
    <t>82.25</t>
  </si>
  <si>
    <t>0.86</t>
  </si>
  <si>
    <t>−0.75</t>
  </si>
  <si>
    <t>82.36</t>
  </si>
  <si>
    <t>0.70</t>
  </si>
  <si>
    <t>83.06</t>
  </si>
  <si>
    <t>0.05</t>
  </si>
  <si>
    <t>0.00</t>
  </si>
  <si>
    <t>83.08</t>
  </si>
  <si>
    <t>80.40</t>
  </si>
  <si>
    <t>85.90</t>
  </si>
  <si>
    <t>5.50</t>
  </si>
  <si>
    <t>83.23</t>
  </si>
  <si>
    <t>83.83</t>
  </si>
  <si>
    <t>−1.50</t>
  </si>
  <si>
    <t>82.33</t>
  </si>
  <si>
    <t>0.90</t>
  </si>
  <si>
    <t>−0.15</t>
  </si>
  <si>
    <t>84.90</t>
  </si>
  <si>
    <t>3.60</t>
  </si>
  <si>
    <t>81.35</t>
  </si>
  <si>
    <t>1.35</t>
  </si>
  <si>
    <t>82.70</t>
  </si>
  <si>
    <t>82.56</t>
  </si>
  <si>
    <t>−0.20</t>
  </si>
  <si>
    <t>82.35</t>
  </si>
  <si>
    <t>0.35</t>
  </si>
  <si>
    <t>83.05</t>
  </si>
  <si>
    <t>80.90</t>
  </si>
  <si>
    <t>4.40</t>
  </si>
  <si>
    <t>82.23</t>
  </si>
  <si>
    <t>0.41</t>
  </si>
  <si>
    <t>82.64</t>
  </si>
  <si>
    <t>−0.50</t>
  </si>
  <si>
    <t>82.14</t>
  </si>
  <si>
    <t>0.45</t>
  </si>
  <si>
    <t>82.60</t>
  </si>
  <si>
    <t>85.00</t>
  </si>
  <si>
    <t>83.09</t>
  </si>
  <si>
    <t>83.50</t>
  </si>
  <si>
    <t>−1.30</t>
  </si>
  <si>
    <t>82.20</t>
  </si>
  <si>
    <t>−0.60</t>
  </si>
  <si>
    <t>85.20</t>
  </si>
  <si>
    <t>4.50</t>
  </si>
  <si>
    <t>82.50</t>
  </si>
  <si>
    <t>1.10</t>
  </si>
  <si>
    <t>83.60</t>
  </si>
  <si>
    <t>−0.05</t>
  </si>
  <si>
    <t>83.54</t>
  </si>
  <si>
    <t>−0.70</t>
  </si>
  <si>
    <t>82.76</t>
  </si>
  <si>
    <t>84.40</t>
  </si>
  <si>
    <t>3.20</t>
  </si>
  <si>
    <t>81.46</t>
  </si>
  <si>
    <t>82.06</t>
  </si>
  <si>
    <t>82.26</t>
  </si>
  <si>
    <t>82.15</t>
  </si>
  <si>
    <t>82.80</t>
  </si>
  <si>
    <t>−0.16</t>
  </si>
  <si>
    <t>82.05</t>
  </si>
  <si>
    <t>0.81</t>
  </si>
  <si>
    <t>82.86</t>
  </si>
  <si>
    <t>−0.51</t>
  </si>
  <si>
    <t>0.16</t>
  </si>
  <si>
    <t>82.51</t>
  </si>
  <si>
    <t>0.19</t>
  </si>
  <si>
    <t>82.68</t>
  </si>
  <si>
    <t>79.90</t>
  </si>
  <si>
    <t>85.60</t>
  </si>
  <si>
    <t>5.70</t>
  </si>
  <si>
    <t>81.72</t>
  </si>
  <si>
    <t>1.50</t>
  </si>
  <si>
    <t>83.43</t>
  </si>
  <si>
    <t>83.53</t>
  </si>
  <si>
    <t>−0.85</t>
  </si>
  <si>
    <t>−0.55</t>
  </si>
  <si>
    <t>81.00</t>
  </si>
  <si>
    <t>84.20</t>
  </si>
  <si>
    <t>82.10</t>
  </si>
  <si>
    <t>82.96</t>
  </si>
  <si>
    <t>83.21</t>
  </si>
  <si>
    <t>83.16</t>
  </si>
  <si>
    <t>−0.40</t>
  </si>
  <si>
    <t>79.40</t>
  </si>
  <si>
    <t>5.80</t>
  </si>
  <si>
    <t>82.72</t>
  </si>
  <si>
    <t>0.11</t>
  </si>
  <si>
    <t>82.83</t>
  </si>
  <si>
    <t>−0.65</t>
  </si>
  <si>
    <t>82.18</t>
  </si>
  <si>
    <t>0.15</t>
  </si>
  <si>
    <t>82.32</t>
  </si>
  <si>
    <t>82.17</t>
  </si>
  <si>
    <t>83.40</t>
  </si>
  <si>
    <t>2.40</t>
  </si>
  <si>
    <t>83.17</t>
  </si>
  <si>
    <t>−1.00</t>
  </si>
  <si>
    <t>−0.99</t>
  </si>
  <si>
    <t>83.80</t>
  </si>
  <si>
    <t>3.40</t>
  </si>
  <si>
    <t>81.40</t>
  </si>
  <si>
    <t>−1.05</t>
  </si>
  <si>
    <t>80.35</t>
  </si>
  <si>
    <t>1.36</t>
  </si>
  <si>
    <t>81.89</t>
  </si>
  <si>
    <t>80.07</t>
  </si>
  <si>
    <t>83.67</t>
  </si>
  <si>
    <t>3.61</t>
  </si>
  <si>
    <t>80.77</t>
  </si>
  <si>
    <t>0.63</t>
  </si>
  <si>
    <t>−0.01</t>
  </si>
  <si>
    <t>81.39</t>
  </si>
  <si>
    <t>−0.19</t>
  </si>
  <si>
    <t>0.69</t>
  </si>
  <si>
    <t>0.49</t>
  </si>
  <si>
    <t>81.71</t>
  </si>
  <si>
    <t>80.30</t>
  </si>
  <si>
    <t>2.90</t>
  </si>
  <si>
    <t>82.11</t>
  </si>
  <si>
    <t>81.36</t>
  </si>
  <si>
    <t>81.31</t>
  </si>
  <si>
    <t>81.70</t>
  </si>
  <si>
    <t>79.60</t>
  </si>
  <si>
    <t>4.30</t>
  </si>
  <si>
    <t>81.29</t>
  </si>
  <si>
    <t>82.00</t>
  </si>
  <si>
    <t>81.79</t>
  </si>
  <si>
    <t>−0.09</t>
  </si>
  <si>
    <t>Channel Islands</t>
  </si>
  <si>
    <t>81.58</t>
  </si>
  <si>
    <t>79.52</t>
  </si>
  <si>
    <t>83.64</t>
  </si>
  <si>
    <t>4.11</t>
  </si>
  <si>
    <t>81.88</t>
  </si>
  <si>
    <t>−0.49</t>
  </si>
  <si>
    <t>−0.13</t>
  </si>
  <si>
    <t>81.26</t>
  </si>
  <si>
    <t>−0.03</t>
  </si>
  <si>
    <t>81.23</t>
  </si>
  <si>
    <t>78.80</t>
  </si>
  <si>
    <t>84.50</t>
  </si>
  <si>
    <t>81.12</t>
  </si>
  <si>
    <t>81.68</t>
  </si>
  <si>
    <t>80.98</t>
  </si>
  <si>
    <t>81.38</t>
  </si>
  <si>
    <t>81.57</t>
  </si>
  <si>
    <t>78.44</t>
  </si>
  <si>
    <t>84.51</t>
  </si>
  <si>
    <t>1.52</t>
  </si>
  <si>
    <t>81.03</t>
  </si>
  <si>
    <t>81.14</t>
  </si>
  <si>
    <t>−1.86</t>
  </si>
  <si>
    <t>79.28</t>
  </si>
  <si>
    <t>2.29</t>
  </si>
  <si>
    <t>0.54</t>
  </si>
  <si>
    <t>81.56</t>
  </si>
  <si>
    <t>80.63</t>
  </si>
  <si>
    <t>2.47</t>
  </si>
  <si>
    <t>79.77</t>
  </si>
  <si>
    <t>80.99</t>
  </si>
  <si>
    <t>−1.89</t>
  </si>
  <si>
    <t>79.10</t>
  </si>
  <si>
    <t>0.17</t>
  </si>
  <si>
    <t>79.27</t>
  </si>
  <si>
    <t>0.57</t>
  </si>
  <si>
    <t>79.50</t>
  </si>
  <si>
    <t>3.70</t>
  </si>
  <si>
    <t>81.45</t>
  </si>
  <si>
    <t>79.12</t>
  </si>
  <si>
    <t>83.58</t>
  </si>
  <si>
    <t>4.46</t>
  </si>
  <si>
    <t>81.78</t>
  </si>
  <si>
    <t>0.44</t>
  </si>
  <si>
    <t>−0.56</t>
  </si>
  <si>
    <t>81.66</t>
  </si>
  <si>
    <t>−0.07</t>
  </si>
  <si>
    <t>−0.29</t>
  </si>
  <si>
    <t>−0.93</t>
  </si>
  <si>
    <t>81.28</t>
  </si>
  <si>
    <t>78.60</t>
  </si>
  <si>
    <t>84.10</t>
  </si>
  <si>
    <t>81.08</t>
  </si>
  <si>
    <t>81.53</t>
  </si>
  <si>
    <t>80.53</t>
  </si>
  <si>
    <t>0.14</t>
  </si>
  <si>
    <t>80.68</t>
  </si>
  <si>
    <t>0.61</t>
  </si>
  <si>
    <t>−0.25</t>
  </si>
  <si>
    <t>81.19</t>
  </si>
  <si>
    <t>78.70</t>
  </si>
  <si>
    <t>5.10</t>
  </si>
  <si>
    <t>81.18</t>
  </si>
  <si>
    <t>0.80</t>
  </si>
  <si>
    <t>81.98</t>
  </si>
  <si>
    <t>81.93</t>
  </si>
  <si>
    <t>−0.80</t>
  </si>
  <si>
    <t>81.09</t>
  </si>
  <si>
    <t>4.70</t>
  </si>
  <si>
    <t>81.49</t>
  </si>
  <si>
    <t>81.90</t>
  </si>
  <si>
    <t>77.53</t>
  </si>
  <si>
    <t>84.61</t>
  </si>
  <si>
    <t>7.09</t>
  </si>
  <si>
    <t>77.24</t>
  </si>
  <si>
    <t>3.18</t>
  </si>
  <si>
    <t>80.42</t>
  </si>
  <si>
    <t>0.42</t>
  </si>
  <si>
    <t>80.83</t>
  </si>
  <si>
    <t>−1.71</t>
  </si>
  <si>
    <t>79.13</t>
  </si>
  <si>
    <t>1.85</t>
  </si>
  <si>
    <t>0.56</t>
  </si>
  <si>
    <t>80.84</t>
  </si>
  <si>
    <t>80.06</t>
  </si>
  <si>
    <t>81.84</t>
  </si>
  <si>
    <t>1.78</t>
  </si>
  <si>
    <t>79.42</t>
  </si>
  <si>
    <t>80.12</t>
  </si>
  <si>
    <t>−0.24</t>
  </si>
  <si>
    <t>79.88</t>
  </si>
  <si>
    <t>79.92</t>
  </si>
  <si>
    <t>0.92</t>
  </si>
  <si>
    <t>0.72</t>
  </si>
  <si>
    <t>Isle of Man</t>
  </si>
  <si>
    <t>80.76</t>
  </si>
  <si>
    <t>78.83</t>
  </si>
  <si>
    <t>82.73</t>
  </si>
  <si>
    <t>3.90</t>
  </si>
  <si>
    <t>80.04</t>
  </si>
  <si>
    <t>80.74</t>
  </si>
  <si>
    <t>80.59</t>
  </si>
  <si>
    <t>−0.06</t>
  </si>
  <si>
    <t>0.24</t>
  </si>
  <si>
    <t>0.03</t>
  </si>
  <si>
    <t>80.71</t>
  </si>
  <si>
    <t>78.33</t>
  </si>
  <si>
    <t>4.87</t>
  </si>
  <si>
    <t>81.04</t>
  </si>
  <si>
    <t>80.79</t>
  </si>
  <si>
    <t>−0.08</t>
  </si>
  <si>
    <t>−0.59</t>
  </si>
  <si>
    <t>80.64</t>
  </si>
  <si>
    <t>78.10</t>
  </si>
  <si>
    <t>5.20</t>
  </si>
  <si>
    <t>81.64</t>
  </si>
  <si>
    <t>−0.35</t>
  </si>
  <si>
    <t>−1.20</t>
  </si>
  <si>
    <t>80.08</t>
  </si>
  <si>
    <t>Virgin Islands (U.S.)</t>
  </si>
  <si>
    <t>80.32</t>
  </si>
  <si>
    <t>77.10</t>
  </si>
  <si>
    <t>83.70</t>
  </si>
  <si>
    <t>6.60</t>
  </si>
  <si>
    <t>78.87</t>
  </si>
  <si>
    <t>79.67</t>
  </si>
  <si>
    <t>79.82</t>
  </si>
  <si>
    <t>80.26</t>
  </si>
  <si>
    <t>78.88</t>
  </si>
  <si>
    <t>3.87</t>
  </si>
  <si>
    <t>79.44</t>
  </si>
  <si>
    <t>79.69</t>
  </si>
  <si>
    <t>−2.77</t>
  </si>
  <si>
    <t>76.92</t>
  </si>
  <si>
    <t>1.75</t>
  </si>
  <si>
    <t>78.67</t>
  </si>
  <si>
    <t>1.59</t>
  </si>
  <si>
    <t>0.58</t>
  </si>
  <si>
    <t>79.72</t>
  </si>
  <si>
    <t>75.58</t>
  </si>
  <si>
    <t>8.32</t>
  </si>
  <si>
    <t>78.93</t>
  </si>
  <si>
    <t>0.13</t>
  </si>
  <si>
    <t>79.06</t>
  </si>
  <si>
    <t>−1.02</t>
  </si>
  <si>
    <t>78.04</t>
  </si>
  <si>
    <t>2.12</t>
  </si>
  <si>
    <t>80.16</t>
  </si>
  <si>
    <t>−0.44</t>
  </si>
  <si>
    <t>0.66</t>
  </si>
  <si>
    <t>79.68</t>
  </si>
  <si>
    <t>75.47</t>
  </si>
  <si>
    <t>83.93</t>
  </si>
  <si>
    <t>8.46</t>
  </si>
  <si>
    <t>77.42</t>
  </si>
  <si>
    <t>1.56</t>
  </si>
  <si>
    <t>78.97</t>
  </si>
  <si>
    <t>78.72</t>
  </si>
  <si>
    <t>0.97</t>
  </si>
  <si>
    <t>77.16</t>
  </si>
  <si>
    <t>4.72</t>
  </si>
  <si>
    <t>79.47</t>
  </si>
  <si>
    <t>0.85</t>
  </si>
  <si>
    <t>80.33</t>
  </si>
  <si>
    <t>−0.95</t>
  </si>
  <si>
    <t>79.38</t>
  </si>
  <si>
    <t>−0.43</t>
  </si>
  <si>
    <t>78.94</t>
  </si>
  <si>
    <t>−0.81</t>
  </si>
  <si>
    <t>79.25</t>
  </si>
  <si>
    <t>78.24</t>
  </si>
  <si>
    <t>80.50</t>
  </si>
  <si>
    <t>2.25</t>
  </si>
  <si>
    <t>79.33</t>
  </si>
  <si>
    <t>80.02</t>
  </si>
  <si>
    <t>−0.84</t>
  </si>
  <si>
    <t>79.17</t>
  </si>
  <si>
    <t>−0.41</t>
  </si>
  <si>
    <t>78.76</t>
  </si>
  <si>
    <t>−0.77</t>
  </si>
  <si>
    <t>79.24</t>
  </si>
  <si>
    <t>76.51</t>
  </si>
  <si>
    <t>5.14</t>
  </si>
  <si>
    <t>77.86</t>
  </si>
  <si>
    <t>0.83</t>
  </si>
  <si>
    <t>78.69</t>
  </si>
  <si>
    <t>78.84</t>
  </si>
  <si>
    <t>−0.34</t>
  </si>
  <si>
    <t>78.50</t>
  </si>
  <si>
    <t>0.74</t>
  </si>
  <si>
    <t>79.20</t>
  </si>
  <si>
    <t>77.72</t>
  </si>
  <si>
    <t>81.41</t>
  </si>
  <si>
    <t>3.69</t>
  </si>
  <si>
    <t>79.04</t>
  </si>
  <si>
    <t>0.68</t>
  </si>
  <si>
    <t>79.73</t>
  </si>
  <si>
    <t>78.95</t>
  </si>
  <si>
    <t>78.71</t>
  </si>
  <si>
    <t>−0.53</t>
  </si>
  <si>
    <t>Czechia</t>
  </si>
  <si>
    <t>79.03</t>
  </si>
  <si>
    <t>76.20</t>
  </si>
  <si>
    <t>78.82</t>
  </si>
  <si>
    <t>79.23</t>
  </si>
  <si>
    <t>78.18</t>
  </si>
  <si>
    <t>77.22</t>
  </si>
  <si>
    <t>1.81</t>
  </si>
  <si>
    <t>78.59</t>
  </si>
  <si>
    <t>75.96</t>
  </si>
  <si>
    <t>81.34</t>
  </si>
  <si>
    <t>5.38</t>
  </si>
  <si>
    <t>76.72</t>
  </si>
  <si>
    <t>1.25</t>
  </si>
  <si>
    <t>77.97</t>
  </si>
  <si>
    <t>78.08</t>
  </si>
  <si>
    <t>78.21</t>
  </si>
  <si>
    <t>0.38</t>
  </si>
  <si>
    <t>0.62</t>
  </si>
  <si>
    <t>78.47</t>
  </si>
  <si>
    <t>75.38</t>
  </si>
  <si>
    <t>6.12</t>
  </si>
  <si>
    <t>76.56</t>
  </si>
  <si>
    <t>1.27</t>
  </si>
  <si>
    <t>77.83</t>
  </si>
  <si>
    <t>−1.98</t>
  </si>
  <si>
    <t>75.85</t>
  </si>
  <si>
    <t>0.18</t>
  </si>
  <si>
    <t>76.03</t>
  </si>
  <si>
    <t>2.44</t>
  </si>
  <si>
    <t>0.64</t>
  </si>
  <si>
    <t>74.84</t>
  </si>
  <si>
    <t>7.21</t>
  </si>
  <si>
    <t>76.75</t>
  </si>
  <si>
    <t>−1.11</t>
  </si>
  <si>
    <t>76.61</t>
  </si>
  <si>
    <t>76.66</t>
  </si>
  <si>
    <t>1.67</t>
  </si>
  <si>
    <t>78.16</t>
  </si>
  <si>
    <t>75.79</t>
  </si>
  <si>
    <t>80.56</t>
  </si>
  <si>
    <t>4.77</t>
  </si>
  <si>
    <t>77.85</t>
  </si>
  <si>
    <t>77.61</t>
  </si>
  <si>
    <t>−0.04</t>
  </si>
  <si>
    <t>77.57</t>
  </si>
  <si>
    <t>−3.88</t>
  </si>
  <si>
    <t>73.68</t>
  </si>
  <si>
    <t>4.47</t>
  </si>
  <si>
    <t>78.00</t>
  </si>
  <si>
    <t>74.15</t>
  </si>
  <si>
    <t>81.69</t>
  </si>
  <si>
    <t>7.54</t>
  </si>
  <si>
    <t>77.37</t>
  </si>
  <si>
    <t>77.51</t>
  </si>
  <si>
    <t>78.43</t>
  </si>
  <si>
    <t>−2.99</t>
  </si>
  <si>
    <t>75.44</t>
  </si>
  <si>
    <t>2.56</t>
  </si>
  <si>
    <t>77.94</t>
  </si>
  <si>
    <t>73.70</t>
  </si>
  <si>
    <t>82.40</t>
  </si>
  <si>
    <t>8.70</t>
  </si>
  <si>
    <t>77.03</t>
  </si>
  <si>
    <t>1.61</t>
  </si>
  <si>
    <t>78.65</t>
  </si>
  <si>
    <t>−1.65</t>
  </si>
  <si>
    <t>76.94</t>
  </si>
  <si>
    <t>1.00</t>
  </si>
  <si>
    <t>77.91</t>
  </si>
  <si>
    <t>76.67</t>
  </si>
  <si>
    <t>79.53</t>
  </si>
  <si>
    <t>2.86</t>
  </si>
  <si>
    <t>76.76</t>
  </si>
  <si>
    <t>77.30</t>
  </si>
  <si>
    <t>−1.06</t>
  </si>
  <si>
    <t>76.24</t>
  </si>
  <si>
    <t>77.89</t>
  </si>
  <si>
    <t>75.31</t>
  </si>
  <si>
    <t>80.48</t>
  </si>
  <si>
    <t>5.17</t>
  </si>
  <si>
    <t>76.62</t>
  </si>
  <si>
    <t>0.67</t>
  </si>
  <si>
    <t>−5.14</t>
  </si>
  <si>
    <t>72.15</t>
  </si>
  <si>
    <t>73.67</t>
  </si>
  <si>
    <t>4.22</t>
  </si>
  <si>
    <t>77.71</t>
  </si>
  <si>
    <t>75.68</t>
  </si>
  <si>
    <t>79.58</t>
  </si>
  <si>
    <t>76.48</t>
  </si>
  <si>
    <t>77.26</t>
  </si>
  <si>
    <t>77.39</t>
  </si>
  <si>
    <t>77.58</t>
  </si>
  <si>
    <t>74.60</t>
  </si>
  <si>
    <t>6.10</t>
  </si>
  <si>
    <t>77.48</t>
  </si>
  <si>
    <t>0.95</t>
  </si>
  <si>
    <t>78.42</t>
  </si>
  <si>
    <t>76.42</t>
  </si>
  <si>
    <t>1.15</t>
  </si>
  <si>
    <t>77.43</t>
  </si>
  <si>
    <t>74.80</t>
  </si>
  <si>
    <t>80.20</t>
  </si>
  <si>
    <t>5.40</t>
  </si>
  <si>
    <t>78.79</t>
  </si>
  <si>
    <t>−1.81</t>
  </si>
  <si>
    <t>76.98</t>
  </si>
  <si>
    <t>76.33</t>
  </si>
  <si>
    <t>−1.35</t>
  </si>
  <si>
    <t>77.32</t>
  </si>
  <si>
    <t>74.76</t>
  </si>
  <si>
    <t>5.27</t>
  </si>
  <si>
    <t>78.77</t>
  </si>
  <si>
    <t>79.43</t>
  </si>
  <si>
    <t>−2.25</t>
  </si>
  <si>
    <t>77.02</t>
  </si>
  <si>
    <t>−2.11</t>
  </si>
  <si>
    <t>73.50</t>
  </si>
  <si>
    <t>7.80</t>
  </si>
  <si>
    <t>77.60</t>
  </si>
  <si>
    <t>77.90</t>
  </si>
  <si>
    <t>−1.40</t>
  </si>
  <si>
    <t>76.50</t>
  </si>
  <si>
    <t>75.50</t>
  </si>
  <si>
    <t>1.80</t>
  </si>
  <si>
    <t>77.13</t>
  </si>
  <si>
    <t>78.46</t>
  </si>
  <si>
    <t>2.60</t>
  </si>
  <si>
    <t>75.11</t>
  </si>
  <si>
    <t>76.47</t>
  </si>
  <si>
    <t>−2.02</t>
  </si>
  <si>
    <t>74.45</t>
  </si>
  <si>
    <t>1.92</t>
  </si>
  <si>
    <t>76.38</t>
  </si>
  <si>
    <t>77.07</t>
  </si>
  <si>
    <t>80.60</t>
  </si>
  <si>
    <t>6.90</t>
  </si>
  <si>
    <t>76.81</t>
  </si>
  <si>
    <t>77.67</t>
  </si>
  <si>
    <t>76.87</t>
  </si>
  <si>
    <t>74.61</t>
  </si>
  <si>
    <t>2.45</t>
  </si>
  <si>
    <t>76.83</t>
  </si>
  <si>
    <t>74.50</t>
  </si>
  <si>
    <t>4.97</t>
  </si>
  <si>
    <t>78.41</t>
  </si>
  <si>
    <t>0.88</t>
  </si>
  <si>
    <t>−2.29</t>
  </si>
  <si>
    <t>76.99</t>
  </si>
  <si>
    <t>76.46</t>
  </si>
  <si>
    <t>0.37</t>
  </si>
  <si>
    <t>−2.45</t>
  </si>
  <si>
    <t>73.73</t>
  </si>
  <si>
    <t>80.09</t>
  </si>
  <si>
    <t>6.36</t>
  </si>
  <si>
    <t>77.25</t>
  </si>
  <si>
    <t>77.81</t>
  </si>
  <si>
    <t>−1.15</t>
  </si>
  <si>
    <t>76.22</t>
  </si>
  <si>
    <t>−0.98</t>
  </si>
  <si>
    <t>72.85</t>
  </si>
  <si>
    <t>80.23</t>
  </si>
  <si>
    <t>7.38</t>
  </si>
  <si>
    <t>74.65</t>
  </si>
  <si>
    <t>76.01</t>
  </si>
  <si>
    <t>0.39</t>
  </si>
  <si>
    <t>76.39</t>
  </si>
  <si>
    <t>0.01</t>
  </si>
  <si>
    <t>76.40</t>
  </si>
  <si>
    <t>76.26</t>
  </si>
  <si>
    <t>73.95</t>
  </si>
  <si>
    <t>4.84</t>
  </si>
  <si>
    <t>75.15</t>
  </si>
  <si>
    <t>75.76</t>
  </si>
  <si>
    <t>75.94</t>
  </si>
  <si>
    <t>74.88</t>
  </si>
  <si>
    <t>1.38</t>
  </si>
  <si>
    <t>0.50</t>
  </si>
  <si>
    <t>76.19</t>
  </si>
  <si>
    <t>76.44</t>
  </si>
  <si>
    <t>76.68</t>
  </si>
  <si>
    <t>75.93</t>
  </si>
  <si>
    <t>73.82</t>
  </si>
  <si>
    <t>2.36</t>
  </si>
  <si>
    <t>76.06</t>
  </si>
  <si>
    <t>6.43</t>
  </si>
  <si>
    <t>0.53</t>
  </si>
  <si>
    <t>77.28</t>
  </si>
  <si>
    <t>−1.39</t>
  </si>
  <si>
    <t>75.89</t>
  </si>
  <si>
    <t>75.39</t>
  </si>
  <si>
    <t>−1.22</t>
  </si>
  <si>
    <t>76.02</t>
  </si>
  <si>
    <t>72.70</t>
  </si>
  <si>
    <t>6.80</t>
  </si>
  <si>
    <t>76.32</t>
  </si>
  <si>
    <t>75.57</t>
  </si>
  <si>
    <t>74.16</t>
  </si>
  <si>
    <t>71.50</t>
  </si>
  <si>
    <t>8.80</t>
  </si>
  <si>
    <t>74.52</t>
  </si>
  <si>
    <t>1.77</t>
  </si>
  <si>
    <t>76.28</t>
  </si>
  <si>
    <t>74.98</t>
  </si>
  <si>
    <t>−0.94</t>
  </si>
  <si>
    <t>74.04</t>
  </si>
  <si>
    <t>1.76</t>
  </si>
  <si>
    <t>75.48</t>
  </si>
  <si>
    <t>72.97</t>
  </si>
  <si>
    <t>78.12</t>
  </si>
  <si>
    <t>5.15</t>
  </si>
  <si>
    <t>75.34</t>
  </si>
  <si>
    <t>−1.46</t>
  </si>
  <si>
    <t>74.48</t>
  </si>
  <si>
    <t>−1.70</t>
  </si>
  <si>
    <t>72.78</t>
  </si>
  <si>
    <t>2.70</t>
  </si>
  <si>
    <t>75.33</t>
  </si>
  <si>
    <t>72.59</t>
  </si>
  <si>
    <t>78.30</t>
  </si>
  <si>
    <t>5.71</t>
  </si>
  <si>
    <t>−0.12</t>
  </si>
  <si>
    <t>74.86</t>
  </si>
  <si>
    <t>0.06</t>
  </si>
  <si>
    <t>74.92</t>
  </si>
  <si>
    <t>74.94</t>
  </si>
  <si>
    <t>0.47</t>
  </si>
  <si>
    <t>75.30</t>
  </si>
  <si>
    <t>79.30</t>
  </si>
  <si>
    <t>74.91</t>
  </si>
  <si>
    <t>75.61</t>
  </si>
  <si>
    <t>74.25</t>
  </si>
  <si>
    <t>−1.44</t>
  </si>
  <si>
    <t>72.81</t>
  </si>
  <si>
    <t>2.50</t>
  </si>
  <si>
    <t>75.29</t>
  </si>
  <si>
    <t>73.13</t>
  </si>
  <si>
    <t>77.50</t>
  </si>
  <si>
    <t>4.37</t>
  </si>
  <si>
    <t>75.66</t>
  </si>
  <si>
    <t>1.58</t>
  </si>
  <si>
    <t>−0.92</t>
  </si>
  <si>
    <t>−1.95</t>
  </si>
  <si>
    <t>74.99</t>
  </si>
  <si>
    <t>72.14</t>
  </si>
  <si>
    <t>77.68</t>
  </si>
  <si>
    <t>5.54</t>
  </si>
  <si>
    <t>75.60</t>
  </si>
  <si>
    <t>76.25</t>
  </si>
  <si>
    <t>75.72</t>
  </si>
  <si>
    <t>−1.10</t>
  </si>
  <si>
    <t>74.63</t>
  </si>
  <si>
    <t>−1.26</t>
  </si>
  <si>
    <t>74.97</t>
  </si>
  <si>
    <t>72.90</t>
  </si>
  <si>
    <t>77.18</t>
  </si>
  <si>
    <t>4.28</t>
  </si>
  <si>
    <t>72.54</t>
  </si>
  <si>
    <t>1.73</t>
  </si>
  <si>
    <t>74.27</t>
  </si>
  <si>
    <t>73.92</t>
  </si>
  <si>
    <t>0.12</t>
  </si>
  <si>
    <t>0.93</t>
  </si>
  <si>
    <t>74.83</t>
  </si>
  <si>
    <t>71.55</t>
  </si>
  <si>
    <t>6.61</t>
  </si>
  <si>
    <t>74.20</t>
  </si>
  <si>
    <t>−4.07</t>
  </si>
  <si>
    <t>70.13</t>
  </si>
  <si>
    <t>0.08</t>
  </si>
  <si>
    <t>70.21</t>
  </si>
  <si>
    <t>4.62</t>
  </si>
  <si>
    <t>Cabo Verde</t>
  </si>
  <si>
    <t>74.72</t>
  </si>
  <si>
    <t>70.29</t>
  </si>
  <si>
    <t>79.01</t>
  </si>
  <si>
    <t>8.72</t>
  </si>
  <si>
    <t>75.24</t>
  </si>
  <si>
    <t>0.76</t>
  </si>
  <si>
    <t>76.00</t>
  </si>
  <si>
    <t>74.81</t>
  </si>
  <si>
    <t>−0.76</t>
  </si>
  <si>
    <t>74.05</t>
  </si>
  <si>
    <t>−1.28</t>
  </si>
  <si>
    <t>74.71</t>
  </si>
  <si>
    <t>71.31</t>
  </si>
  <si>
    <t>78.15</t>
  </si>
  <si>
    <t>6.85</t>
  </si>
  <si>
    <t>74.22</t>
  </si>
  <si>
    <t>74.23</t>
  </si>
  <si>
    <t>74.41</t>
  </si>
  <si>
    <t>1.74</t>
  </si>
  <si>
    <t>0.48</t>
  </si>
  <si>
    <t>71.61</t>
  </si>
  <si>
    <t>77.56</t>
  </si>
  <si>
    <t>5.94</t>
  </si>
  <si>
    <t>1.24</t>
  </si>
  <si>
    <t>−2.26</t>
  </si>
  <si>
    <t>71.80</t>
  </si>
  <si>
    <t>2.04</t>
  </si>
  <si>
    <t>73.84</t>
  </si>
  <si>
    <t>74.58</t>
  </si>
  <si>
    <t>69.80</t>
  </si>
  <si>
    <t>9.80</t>
  </si>
  <si>
    <t>74.12</t>
  </si>
  <si>
    <t>1.26</t>
  </si>
  <si>
    <t>75.19</t>
  </si>
  <si>
    <t>−2.20</t>
  </si>
  <si>
    <t>72.98</t>
  </si>
  <si>
    <t>1.60</t>
  </si>
  <si>
    <t>69.93</t>
  </si>
  <si>
    <t>79.29</t>
  </si>
  <si>
    <t>9.36</t>
  </si>
  <si>
    <t>73.86</t>
  </si>
  <si>
    <t>74.09</t>
  </si>
  <si>
    <t>1.28</t>
  </si>
  <si>
    <t>−1.76</t>
  </si>
  <si>
    <t>73.62</t>
  </si>
  <si>
    <t>0.96</t>
  </si>
  <si>
    <t>74.56</t>
  </si>
  <si>
    <t>71.93</t>
  </si>
  <si>
    <t>77.45</t>
  </si>
  <si>
    <t>5.52</t>
  </si>
  <si>
    <t>74.78</t>
  </si>
  <si>
    <t>1.32</t>
  </si>
  <si>
    <t>76.10</t>
  </si>
  <si>
    <t>−1.27</t>
  </si>
  <si>
    <t>−0.96</t>
  </si>
  <si>
    <t>73.88</t>
  </si>
  <si>
    <t>−1.55</t>
  </si>
  <si>
    <t>74.55</t>
  </si>
  <si>
    <t>72.51</t>
  </si>
  <si>
    <t>76.79</t>
  </si>
  <si>
    <t>74.75</t>
  </si>
  <si>
    <t>74.64</t>
  </si>
  <si>
    <t>74.44</t>
  </si>
  <si>
    <t>70.26</t>
  </si>
  <si>
    <t>8.15</t>
  </si>
  <si>
    <t>71.44</t>
  </si>
  <si>
    <t>73.18</t>
  </si>
  <si>
    <t>71.37</t>
  </si>
  <si>
    <t>−1.14</t>
  </si>
  <si>
    <t>70.23</t>
  </si>
  <si>
    <t>4.21</t>
  </si>
  <si>
    <t>74.42</t>
  </si>
  <si>
    <t>72.22</t>
  </si>
  <si>
    <t>76.74</t>
  </si>
  <si>
    <t>4.52</t>
  </si>
  <si>
    <t>75.45</t>
  </si>
  <si>
    <t>76.60</t>
  </si>
  <si>
    <t>−2.21</t>
  </si>
  <si>
    <t>74.40</t>
  </si>
  <si>
    <t>73.25</t>
  </si>
  <si>
    <t>1.18</t>
  </si>
  <si>
    <t>−2.18</t>
  </si>
  <si>
    <t>72.24</t>
  </si>
  <si>
    <t>4.36</t>
  </si>
  <si>
    <t>0.26</t>
  </si>
  <si>
    <t>−1.43</t>
  </si>
  <si>
    <t>77.80</t>
  </si>
  <si>
    <t>−2.76</t>
  </si>
  <si>
    <t>75.05</t>
  </si>
  <si>
    <t>−0.63</t>
  </si>
  <si>
    <t>−4.82</t>
  </si>
  <si>
    <t>74.36</t>
  </si>
  <si>
    <t>70.80</t>
  </si>
  <si>
    <t>7.30</t>
  </si>
  <si>
    <t>74.47</t>
  </si>
  <si>
    <t>−1.45</t>
  </si>
  <si>
    <t>73.66</t>
  </si>
  <si>
    <t>71.46</t>
  </si>
  <si>
    <t>70.76</t>
  </si>
  <si>
    <t>77.84</t>
  </si>
  <si>
    <t>73.37</t>
  </si>
  <si>
    <t>−2.16</t>
  </si>
  <si>
    <t>71.20</t>
  </si>
  <si>
    <t>1.47</t>
  </si>
  <si>
    <t>72.68</t>
  </si>
  <si>
    <t>−1.08</t>
  </si>
  <si>
    <t>71.60</t>
  </si>
  <si>
    <t>2.76</t>
  </si>
  <si>
    <t>3.15</t>
  </si>
  <si>
    <t>74.26</t>
  </si>
  <si>
    <t>77.41</t>
  </si>
  <si>
    <t>75.65</t>
  </si>
  <si>
    <t>75.99</t>
  </si>
  <si>
    <t>−1.52</t>
  </si>
  <si>
    <t>73.77</t>
  </si>
  <si>
    <t>−1.73</t>
  </si>
  <si>
    <t>72.12</t>
  </si>
  <si>
    <t>4.55</t>
  </si>
  <si>
    <t>74.79</t>
  </si>
  <si>
    <t>76.04</t>
  </si>
  <si>
    <t>−0.86</t>
  </si>
  <si>
    <t>75.18</t>
  </si>
  <si>
    <t>−1.83</t>
  </si>
  <si>
    <t>74.17</t>
  </si>
  <si>
    <t>71.04</t>
  </si>
  <si>
    <t>77.54</t>
  </si>
  <si>
    <t>6.49</t>
  </si>
  <si>
    <t>72.87</t>
  </si>
  <si>
    <t>73.58</t>
  </si>
  <si>
    <t>−0.69</t>
  </si>
  <si>
    <t>72.89</t>
  </si>
  <si>
    <t>−0.27</t>
  </si>
  <si>
    <t>72.61</t>
  </si>
  <si>
    <t>0.59</t>
  </si>
  <si>
    <t>73.94</t>
  </si>
  <si>
    <t>72.36</t>
  </si>
  <si>
    <t>76.05</t>
  </si>
  <si>
    <t>−3.24</t>
  </si>
  <si>
    <t>−2.22</t>
  </si>
  <si>
    <t>1.39</t>
  </si>
  <si>
    <t>73.85</t>
  </si>
  <si>
    <t>4.20</t>
  </si>
  <si>
    <t>73.23</t>
  </si>
  <si>
    <t>0.82</t>
  </si>
  <si>
    <t>3.19</t>
  </si>
  <si>
    <t>−3.84</t>
  </si>
  <si>
    <t>73.40</t>
  </si>
  <si>
    <t>71.51</t>
  </si>
  <si>
    <t>69.99</t>
  </si>
  <si>
    <t>2.82</t>
  </si>
  <si>
    <t>71.97</t>
  </si>
  <si>
    <t>72.38</t>
  </si>
  <si>
    <t>0.89</t>
  </si>
  <si>
    <t>70.32</t>
  </si>
  <si>
    <t>77.14</t>
  </si>
  <si>
    <t>6.82</t>
  </si>
  <si>
    <t>74.77</t>
  </si>
  <si>
    <t>−1.94</t>
  </si>
  <si>
    <t>72.83</t>
  </si>
  <si>
    <t>−3.09</t>
  </si>
  <si>
    <t>70.97</t>
  </si>
  <si>
    <t>76.15</t>
  </si>
  <si>
    <t>72.94</t>
  </si>
  <si>
    <t>73.20</t>
  </si>
  <si>
    <t>73.27</t>
  </si>
  <si>
    <t>73.28</t>
  </si>
  <si>
    <t>0.29</t>
  </si>
  <si>
    <t>73.51</t>
  </si>
  <si>
    <t>70.10</t>
  </si>
  <si>
    <t>7.00</t>
  </si>
  <si>
    <t>74.19</t>
  </si>
  <si>
    <t>74.24</t>
  </si>
  <si>
    <t>74.18</t>
  </si>
  <si>
    <t>−0.17</t>
  </si>
  <si>
    <t>−0.72</t>
  </si>
  <si>
    <t>73.49</t>
  </si>
  <si>
    <t>70.55</t>
  </si>
  <si>
    <t>71.12</t>
  </si>
  <si>
    <t>1.99</t>
  </si>
  <si>
    <t>73.10</t>
  </si>
  <si>
    <t>−6.23</t>
  </si>
  <si>
    <t>66.87</t>
  </si>
  <si>
    <t>69.37</t>
  </si>
  <si>
    <t>4.12</t>
  </si>
  <si>
    <t>73.44</t>
  </si>
  <si>
    <t>71.02</t>
  </si>
  <si>
    <t>75.95</t>
  </si>
  <si>
    <t>4.92</t>
  </si>
  <si>
    <t>72.62</t>
  </si>
  <si>
    <t>2.62</t>
  </si>
  <si>
    <t>73.47</t>
  </si>
  <si>
    <t>−1.80</t>
  </si>
  <si>
    <t>73.42</t>
  </si>
  <si>
    <t>70.30</t>
  </si>
  <si>
    <t>6.30</t>
  </si>
  <si>
    <t>74.31</t>
  </si>
  <si>
    <t>1.03</t>
  </si>
  <si>
    <t>−1.33</t>
  </si>
  <si>
    <t>74.01</t>
  </si>
  <si>
    <t>72.75</t>
  </si>
  <si>
    <t>−1.91</t>
  </si>
  <si>
    <t>73.39</t>
  </si>
  <si>
    <t>71.33</t>
  </si>
  <si>
    <t>4.16</t>
  </si>
  <si>
    <t>76.16</t>
  </si>
  <si>
    <t>−2.49</t>
  </si>
  <si>
    <t>−1.29</t>
  </si>
  <si>
    <t>1.01</t>
  </si>
  <si>
    <t>67.87</t>
  </si>
  <si>
    <t>78.45</t>
  </si>
  <si>
    <t>10.58</t>
  </si>
  <si>
    <t>74.06</t>
  </si>
  <si>
    <t>−3.27</t>
  </si>
  <si>
    <t>72.17</t>
  </si>
  <si>
    <t>72.04</t>
  </si>
  <si>
    <t>1.33</t>
  </si>
  <si>
    <t>−2.07</t>
  </si>
  <si>
    <t>73.11</t>
  </si>
  <si>
    <t>68.09</t>
  </si>
  <si>
    <t>78.38</t>
  </si>
  <si>
    <t>10.29</t>
  </si>
  <si>
    <t>−1.77</t>
  </si>
  <si>
    <t>72.46</t>
  </si>
  <si>
    <t>72.37</t>
  </si>
  <si>
    <t>−1.12</t>
  </si>
  <si>
    <t>69.88</t>
  </si>
  <si>
    <t>76.45</t>
  </si>
  <si>
    <t>6.58</t>
  </si>
  <si>
    <t>69.43</t>
  </si>
  <si>
    <t>73.56</t>
  </si>
  <si>
    <t>0.09</t>
  </si>
  <si>
    <t>73.65</t>
  </si>
  <si>
    <t>−0.58</t>
  </si>
  <si>
    <t>72.67</t>
  </si>
  <si>
    <t>68.08</t>
  </si>
  <si>
    <t>77.38</t>
  </si>
  <si>
    <t>9.30</t>
  </si>
  <si>
    <t>69.05</t>
  </si>
  <si>
    <t>2.78</t>
  </si>
  <si>
    <t>71.82</t>
  </si>
  <si>
    <t>0.32</t>
  </si>
  <si>
    <t>−1.17</t>
  </si>
  <si>
    <t>1.69</t>
  </si>
  <si>
    <t>0.84</t>
  </si>
  <si>
    <t>72.60</t>
  </si>
  <si>
    <t>70.15</t>
  </si>
  <si>
    <t>5.19</t>
  </si>
  <si>
    <t>−0.31</t>
  </si>
  <si>
    <t>72.16</t>
  </si>
  <si>
    <t>72.77</t>
  </si>
  <si>
    <t>72.55</t>
  </si>
  <si>
    <t>67.57</t>
  </si>
  <si>
    <t>77.77</t>
  </si>
  <si>
    <t>10.20</t>
  </si>
  <si>
    <t>70.74</t>
  </si>
  <si>
    <t>2.34</t>
  </si>
  <si>
    <t>73.08</t>
  </si>
  <si>
    <t>−1.75</t>
  </si>
  <si>
    <t>71.34</t>
  </si>
  <si>
    <t>69.90</t>
  </si>
  <si>
    <t>2.65</t>
  </si>
  <si>
    <t>−0.54</t>
  </si>
  <si>
    <t>72.30</t>
  </si>
  <si>
    <t>68.67</t>
  </si>
  <si>
    <t>76.12</t>
  </si>
  <si>
    <t>7.45</t>
  </si>
  <si>
    <t>63.15</t>
  </si>
  <si>
    <t>8.67</t>
  </si>
  <si>
    <t>72.06</t>
  </si>
  <si>
    <t>72.23</t>
  </si>
  <si>
    <t>70.57</t>
  </si>
  <si>
    <t>3.58</t>
  </si>
  <si>
    <t>70.05</t>
  </si>
  <si>
    <t>1.34</t>
  </si>
  <si>
    <t>71.39</t>
  </si>
  <si>
    <t>71.81</t>
  </si>
  <si>
    <t>72.19</t>
  </si>
  <si>
    <t>70.22</t>
  </si>
  <si>
    <t>3.96</t>
  </si>
  <si>
    <t>71.15</t>
  </si>
  <si>
    <t>71.86</t>
  </si>
  <si>
    <t>−2.85</t>
  </si>
  <si>
    <t>69.27</t>
  </si>
  <si>
    <t>2.92</t>
  </si>
  <si>
    <t>69.74</t>
  </si>
  <si>
    <t>5.02</t>
  </si>
  <si>
    <t>72.47</t>
  </si>
  <si>
    <t>71.91</t>
  </si>
  <si>
    <t>72.05</t>
  </si>
  <si>
    <t>68.00</t>
  </si>
  <si>
    <t>76.30</t>
  </si>
  <si>
    <t>8.30</t>
  </si>
  <si>
    <t>70.40</t>
  </si>
  <si>
    <t>1.20</t>
  </si>
  <si>
    <t>71.90</t>
  </si>
  <si>
    <t>−0.74</t>
  </si>
  <si>
    <t>71.67</t>
  </si>
  <si>
    <t>69.03</t>
  </si>
  <si>
    <t>74.29</t>
  </si>
  <si>
    <t>5.26</t>
  </si>
  <si>
    <t>1.11</t>
  </si>
  <si>
    <t>−1.01</t>
  </si>
  <si>
    <t>70.33</t>
  </si>
  <si>
    <t>70.86</t>
  </si>
  <si>
    <t>0.33</t>
  </si>
  <si>
    <t>71.59</t>
  </si>
  <si>
    <t>66.76</t>
  </si>
  <si>
    <t>9.70</t>
  </si>
  <si>
    <t>−1.07</t>
  </si>
  <si>
    <t>71.69</t>
  </si>
  <si>
    <t>−1.88</t>
  </si>
  <si>
    <t>71.54</t>
  </si>
  <si>
    <t>69.76</t>
  </si>
  <si>
    <t>73.41</t>
  </si>
  <si>
    <t>3.65</t>
  </si>
  <si>
    <t>71.06</t>
  </si>
  <si>
    <t>71.94</t>
  </si>
  <si>
    <t>71.85</t>
  </si>
  <si>
    <t>71.47</t>
  </si>
  <si>
    <t>66.84</t>
  </si>
  <si>
    <t>75.81</t>
  </si>
  <si>
    <t>8.98</t>
  </si>
  <si>
    <t>71.75</t>
  </si>
  <si>
    <t>72.56</t>
  </si>
  <si>
    <t>70.75</t>
  </si>
  <si>
    <t>0.73</t>
  </si>
  <si>
    <t>69.16</t>
  </si>
  <si>
    <t>73.36</t>
  </si>
  <si>
    <t>68.91</t>
  </si>
  <si>
    <t>2.66</t>
  </si>
  <si>
    <t>71.58</t>
  </si>
  <si>
    <t>69.12</t>
  </si>
  <si>
    <t>70.38</t>
  </si>
  <si>
    <t>St. Lucia</t>
  </si>
  <si>
    <t>71.29</t>
  </si>
  <si>
    <t>74.89</t>
  </si>
  <si>
    <t>6.88</t>
  </si>
  <si>
    <t>72.86</t>
  </si>
  <si>
    <t>−2.30</t>
  </si>
  <si>
    <t>71.11</t>
  </si>
  <si>
    <t>−2.15</t>
  </si>
  <si>
    <t>69.19</t>
  </si>
  <si>
    <t>73.52</t>
  </si>
  <si>
    <t>4.33</t>
  </si>
  <si>
    <t>69.07</t>
  </si>
  <si>
    <t>70.87</t>
  </si>
  <si>
    <t>−2.87</t>
  </si>
  <si>
    <t>67.99</t>
  </si>
  <si>
    <t>71.27</t>
  </si>
  <si>
    <t>68.58</t>
  </si>
  <si>
    <t>70.54</t>
  </si>
  <si>
    <t>70.93</t>
  </si>
  <si>
    <t>70.99</t>
  </si>
  <si>
    <t>0.28</t>
  </si>
  <si>
    <t>66.88</t>
  </si>
  <si>
    <t>8.78</t>
  </si>
  <si>
    <t>71.09</t>
  </si>
  <si>
    <t>−1.85</t>
  </si>
  <si>
    <t>70.48</t>
  </si>
  <si>
    <t>−1.34</t>
  </si>
  <si>
    <t>70.96</t>
  </si>
  <si>
    <t>67.72</t>
  </si>
  <si>
    <t>74.69</t>
  </si>
  <si>
    <t>6.96</t>
  </si>
  <si>
    <t>73.31</t>
  </si>
  <si>
    <t>73.93</t>
  </si>
  <si>
    <t>−2.38</t>
  </si>
  <si>
    <t>70.47</t>
  </si>
  <si>
    <t>−2.97</t>
  </si>
  <si>
    <t>70.92</t>
  </si>
  <si>
    <t>67.33</t>
  </si>
  <si>
    <t>74.82</t>
  </si>
  <si>
    <t>7.50</t>
  </si>
  <si>
    <t>71.53</t>
  </si>
  <si>
    <t>71.08</t>
  </si>
  <si>
    <t>70.67</t>
  </si>
  <si>
    <t>70.71</t>
  </si>
  <si>
    <t>69.29</t>
  </si>
  <si>
    <t>3.06</t>
  </si>
  <si>
    <t>69.23</t>
  </si>
  <si>
    <t>−0.18</t>
  </si>
  <si>
    <t>70.20</t>
  </si>
  <si>
    <t>70.35</t>
  </si>
  <si>
    <t>0.36</t>
  </si>
  <si>
    <t>70.73</t>
  </si>
  <si>
    <t>68.46</t>
  </si>
  <si>
    <t>73.16</t>
  </si>
  <si>
    <t>72.26</t>
  </si>
  <si>
    <t>72.88</t>
  </si>
  <si>
    <t>−1.42</t>
  </si>
  <si>
    <t>70.12</t>
  </si>
  <si>
    <t>70.63</t>
  </si>
  <si>
    <t>68.53</t>
  </si>
  <si>
    <t>72.74</t>
  </si>
  <si>
    <t>71.77</t>
  </si>
  <si>
    <t>71.87</t>
  </si>
  <si>
    <t>−1.37</t>
  </si>
  <si>
    <t>70.50</t>
  </si>
  <si>
    <t>70.49</t>
  </si>
  <si>
    <t>68.32</t>
  </si>
  <si>
    <t>73.07</t>
  </si>
  <si>
    <t>4.75</t>
  </si>
  <si>
    <t>69.47</t>
  </si>
  <si>
    <t>70.45</t>
  </si>
  <si>
    <t>68.61</t>
  </si>
  <si>
    <t>3.76</t>
  </si>
  <si>
    <t>69.56</t>
  </si>
  <si>
    <t>69.25</t>
  </si>
  <si>
    <t>68.45</t>
  </si>
  <si>
    <t>2.03</t>
  </si>
  <si>
    <t>67.64</t>
  </si>
  <si>
    <t>73.57</t>
  </si>
  <si>
    <t>5.93</t>
  </si>
  <si>
    <t>−2.92</t>
  </si>
  <si>
    <t>−3.15</t>
  </si>
  <si>
    <t>67.19</t>
  </si>
  <si>
    <t>6.39</t>
  </si>
  <si>
    <t>69.78</t>
  </si>
  <si>
    <t>2.46</t>
  </si>
  <si>
    <t>70.27</t>
  </si>
  <si>
    <t>0.02</t>
  </si>
  <si>
    <t>70.16</t>
  </si>
  <si>
    <t>4.69</t>
  </si>
  <si>
    <t>70.42</t>
  </si>
  <si>
    <t>0.94</t>
  </si>
  <si>
    <t>71.36</t>
  </si>
  <si>
    <t>−0.37</t>
  </si>
  <si>
    <t>67.12</t>
  </si>
  <si>
    <t>70.69</t>
  </si>
  <si>
    <t>−0.28</t>
  </si>
  <si>
    <t>−0.83</t>
  </si>
  <si>
    <t>69.58</t>
  </si>
  <si>
    <t>0.31</t>
  </si>
  <si>
    <t>Pacific island small states</t>
  </si>
  <si>
    <t>69.73</t>
  </si>
  <si>
    <t>67.79</t>
  </si>
  <si>
    <t>68.64</t>
  </si>
  <si>
    <t>0.07</t>
  </si>
  <si>
    <t>69.36</t>
  </si>
  <si>
    <t>69.41</t>
  </si>
  <si>
    <t>65.92</t>
  </si>
  <si>
    <t>72.92</t>
  </si>
  <si>
    <t>69.00</t>
  </si>
  <si>
    <t>68.69</t>
  </si>
  <si>
    <t>69.26</t>
  </si>
  <si>
    <t>69.06</t>
  </si>
  <si>
    <t>67.44</t>
  </si>
  <si>
    <t>70.81</t>
  </si>
  <si>
    <t>3.38</t>
  </si>
  <si>
    <t>66.79</t>
  </si>
  <si>
    <t>1.48</t>
  </si>
  <si>
    <t>68.27</t>
  </si>
  <si>
    <t>68.47</t>
  </si>
  <si>
    <t>67.74</t>
  </si>
  <si>
    <t>0.79</t>
  </si>
  <si>
    <t>66.94</t>
  </si>
  <si>
    <t>71.16</t>
  </si>
  <si>
    <t>66.36</t>
  </si>
  <si>
    <t>68.14</t>
  </si>
  <si>
    <t>68.50</t>
  </si>
  <si>
    <t>68.06</t>
  </si>
  <si>
    <t>St. Vincent and the Grenadines</t>
  </si>
  <si>
    <t>68.97</t>
  </si>
  <si>
    <t>66.69</t>
  </si>
  <si>
    <t>71.73</t>
  </si>
  <si>
    <t>5.04</t>
  </si>
  <si>
    <t>−1.64</t>
  </si>
  <si>
    <t>−0.71</t>
  </si>
  <si>
    <t>72.13</t>
  </si>
  <si>
    <t>−2.50</t>
  </si>
  <si>
    <t>69.63</t>
  </si>
  <si>
    <t>−0.66</t>
  </si>
  <si>
    <t>−3.86</t>
  </si>
  <si>
    <t>68.79</t>
  </si>
  <si>
    <t>66.05</t>
  </si>
  <si>
    <t>5.88</t>
  </si>
  <si>
    <t>1.68</t>
  </si>
  <si>
    <t>68.52</t>
  </si>
  <si>
    <t>67.78</t>
  </si>
  <si>
    <t>67.59</t>
  </si>
  <si>
    <t>0.27</t>
  </si>
  <si>
    <t>65.70</t>
  </si>
  <si>
    <t>6.06</t>
  </si>
  <si>
    <t>71.96</t>
  </si>
  <si>
    <t>1.17</t>
  </si>
  <si>
    <t>−2.56</t>
  </si>
  <si>
    <t>69.24</t>
  </si>
  <si>
    <t>−4.45</t>
  </si>
  <si>
    <t>68.62</t>
  </si>
  <si>
    <t>64.22</t>
  </si>
  <si>
    <t>73.32</t>
  </si>
  <si>
    <t>9.10</t>
  </si>
  <si>
    <t>1.90</t>
  </si>
  <si>
    <t>70.94</t>
  </si>
  <si>
    <t>70.17</t>
  </si>
  <si>
    <t>−1.32</t>
  </si>
  <si>
    <t>68.85</t>
  </si>
  <si>
    <t>−0.23</t>
  </si>
  <si>
    <t>−2.31</t>
  </si>
  <si>
    <t>68.59</t>
  </si>
  <si>
    <t>63.52</t>
  </si>
  <si>
    <t>73.90</t>
  </si>
  <si>
    <t>10.38</t>
  </si>
  <si>
    <t>71.19</t>
  </si>
  <si>
    <t>71.83</t>
  </si>
  <si>
    <t>−0.64</t>
  </si>
  <si>
    <t>−1.54</t>
  </si>
  <si>
    <t>69.65</t>
  </si>
  <si>
    <t>68.31</t>
  </si>
  <si>
    <t>66.47</t>
  </si>
  <si>
    <t>70.24</t>
  </si>
  <si>
    <t>3.77</t>
  </si>
  <si>
    <t>67.38</t>
  </si>
  <si>
    <t>0.52</t>
  </si>
  <si>
    <t>67.89</t>
  </si>
  <si>
    <t>67.92</t>
  </si>
  <si>
    <t>67.11</t>
  </si>
  <si>
    <t>68.25</t>
  </si>
  <si>
    <t>66.18</t>
  </si>
  <si>
    <t>70.44</t>
  </si>
  <si>
    <t>4.26</t>
  </si>
  <si>
    <t>69.53</t>
  </si>
  <si>
    <t>0.98</t>
  </si>
  <si>
    <t>70.52</t>
  </si>
  <si>
    <t>68.81</t>
  </si>
  <si>
    <t>−1.24</t>
  </si>
  <si>
    <t>−2.27</t>
  </si>
  <si>
    <t>67.91</t>
  </si>
  <si>
    <t>65.47</t>
  </si>
  <si>
    <t>4.73</t>
  </si>
  <si>
    <t>66.45</t>
  </si>
  <si>
    <t>2.07</t>
  </si>
  <si>
    <t>−0.52</t>
  </si>
  <si>
    <t>68.01</t>
  </si>
  <si>
    <t>−0.91</t>
  </si>
  <si>
    <t>67.09</t>
  </si>
  <si>
    <t>−0.61</t>
  </si>
  <si>
    <t>66.26</t>
  </si>
  <si>
    <t>69.38</t>
  </si>
  <si>
    <t>3.13</t>
  </si>
  <si>
    <t>1.84</t>
  </si>
  <si>
    <t>70.91</t>
  </si>
  <si>
    <t>−2.91</t>
  </si>
  <si>
    <t>67.24</t>
  </si>
  <si>
    <t>−3.17</t>
  </si>
  <si>
    <t>67.66</t>
  </si>
  <si>
    <t>65.73</t>
  </si>
  <si>
    <t>69.39</t>
  </si>
  <si>
    <t>3.66</t>
  </si>
  <si>
    <t>65.81</t>
  </si>
  <si>
    <t>67.15</t>
  </si>
  <si>
    <t>67.27</t>
  </si>
  <si>
    <t>67.42</t>
  </si>
  <si>
    <t>0.51</t>
  </si>
  <si>
    <t>67.26</t>
  </si>
  <si>
    <t>64.18</t>
  </si>
  <si>
    <t>65.06</t>
  </si>
  <si>
    <t>1.55</t>
  </si>
  <si>
    <t>66.61</t>
  </si>
  <si>
    <t>66.80</t>
  </si>
  <si>
    <t>65.67</t>
  </si>
  <si>
    <t>67.13</t>
  </si>
  <si>
    <t>64.81</t>
  </si>
  <si>
    <t>4.43</t>
  </si>
  <si>
    <t>64.94</t>
  </si>
  <si>
    <t>66.44</t>
  </si>
  <si>
    <t>66.77</t>
  </si>
  <si>
    <t>66.07</t>
  </si>
  <si>
    <t>1.06</t>
  </si>
  <si>
    <t>66.78</t>
  </si>
  <si>
    <t>64.72</t>
  </si>
  <si>
    <t>68.93</t>
  </si>
  <si>
    <t>63.87</t>
  </si>
  <si>
    <t>3.12</t>
  </si>
  <si>
    <t>66.99</t>
  </si>
  <si>
    <t>66.41</t>
  </si>
  <si>
    <t>−0.21</t>
  </si>
  <si>
    <t>66.20</t>
  </si>
  <si>
    <t>66.60</t>
  </si>
  <si>
    <t>64.46</t>
  </si>
  <si>
    <t>68.68</t>
  </si>
  <si>
    <t>65.60</t>
  </si>
  <si>
    <t>1.70</t>
  </si>
  <si>
    <t>67.30</t>
  </si>
  <si>
    <t>66.54</t>
  </si>
  <si>
    <t>66.43</t>
  </si>
  <si>
    <t>64.13</t>
  </si>
  <si>
    <t>68.92</t>
  </si>
  <si>
    <t>4.78</t>
  </si>
  <si>
    <t>65.28</t>
  </si>
  <si>
    <t>66.27</t>
  </si>
  <si>
    <t>66.10</t>
  </si>
  <si>
    <t>−0.33</t>
  </si>
  <si>
    <t>65.99</t>
  </si>
  <si>
    <t>62.78</t>
  </si>
  <si>
    <t>69.40</t>
  </si>
  <si>
    <t>6.62</t>
  </si>
  <si>
    <t>67.88</t>
  </si>
  <si>
    <t>68.49</t>
  </si>
  <si>
    <t>−2.81</t>
  </si>
  <si>
    <t>−3.13</t>
  </si>
  <si>
    <t>65.96</t>
  </si>
  <si>
    <t>63.38</t>
  </si>
  <si>
    <t>69.17</t>
  </si>
  <si>
    <t>5.79</t>
  </si>
  <si>
    <t>64.26</t>
  </si>
  <si>
    <t>65.79</t>
  </si>
  <si>
    <t>65.35</t>
  </si>
  <si>
    <t>65.91</t>
  </si>
  <si>
    <t>63.33</t>
  </si>
  <si>
    <t>68.40</t>
  </si>
  <si>
    <t>5.07</t>
  </si>
  <si>
    <t>62.61</t>
  </si>
  <si>
    <t>65.46</t>
  </si>
  <si>
    <t>65.65</t>
  </si>
  <si>
    <t>−4.51</t>
  </si>
  <si>
    <t>61.14</t>
  </si>
  <si>
    <t>65.69</t>
  </si>
  <si>
    <t>63.36</t>
  </si>
  <si>
    <t>68.36</t>
  </si>
  <si>
    <t>5.00</t>
  </si>
  <si>
    <t>64.97</t>
  </si>
  <si>
    <t>1.63</t>
  </si>
  <si>
    <t>66.53</t>
  </si>
  <si>
    <t>65.82</t>
  </si>
  <si>
    <t>65.64</t>
  </si>
  <si>
    <t>68.90</t>
  </si>
  <si>
    <t>6.29</t>
  </si>
  <si>
    <t>62.91</t>
  </si>
  <si>
    <t>2.93</t>
  </si>
  <si>
    <t>65.84</t>
  </si>
  <si>
    <t>−0.47</t>
  </si>
  <si>
    <t>65.37</t>
  </si>
  <si>
    <t>65.58</t>
  </si>
  <si>
    <t>63.05</t>
  </si>
  <si>
    <t>68.18</t>
  </si>
  <si>
    <t>64.27</t>
  </si>
  <si>
    <t>65.88</t>
  </si>
  <si>
    <t>−0.26</t>
  </si>
  <si>
    <t>65.61</t>
  </si>
  <si>
    <t>65.27</t>
  </si>
  <si>
    <t>65.23</t>
  </si>
  <si>
    <t>62.97</t>
  </si>
  <si>
    <t>67.62</t>
  </si>
  <si>
    <t>64.25</t>
  </si>
  <si>
    <t>65.18</t>
  </si>
  <si>
    <t>64.48</t>
  </si>
  <si>
    <t>65.15</t>
  </si>
  <si>
    <t>63.55</t>
  </si>
  <si>
    <t>3.55</t>
  </si>
  <si>
    <t>63.62</t>
  </si>
  <si>
    <t>1.12</t>
  </si>
  <si>
    <t>64.75</t>
  </si>
  <si>
    <t>0.23</t>
  </si>
  <si>
    <t>64.98</t>
  </si>
  <si>
    <t>64.93</t>
  </si>
  <si>
    <t>62.27</t>
  </si>
  <si>
    <t>5.64</t>
  </si>
  <si>
    <t>67.16</t>
  </si>
  <si>
    <t>67.84</t>
  </si>
  <si>
    <t>−3.37</t>
  </si>
  <si>
    <t>64.47</t>
  </si>
  <si>
    <t>63.63</t>
  </si>
  <si>
    <t>1.30</t>
  </si>
  <si>
    <t>64.69</t>
  </si>
  <si>
    <t>3.48</t>
  </si>
  <si>
    <t>64.16</t>
  </si>
  <si>
    <t>1.53</t>
  </si>
  <si>
    <t>−1.16</t>
  </si>
  <si>
    <t>64.53</t>
  </si>
  <si>
    <t>64.36</t>
  </si>
  <si>
    <t>63.95</t>
  </si>
  <si>
    <t>61.80</t>
  </si>
  <si>
    <t>66.13</t>
  </si>
  <si>
    <t>4.32</t>
  </si>
  <si>
    <t>64.74</t>
  </si>
  <si>
    <t>64.11</t>
  </si>
  <si>
    <t>−0.32</t>
  </si>
  <si>
    <t>63.80</t>
  </si>
  <si>
    <t>−0.79</t>
  </si>
  <si>
    <t>63.73</t>
  </si>
  <si>
    <t>60.89</t>
  </si>
  <si>
    <t>62.99</t>
  </si>
  <si>
    <t>64.05</t>
  </si>
  <si>
    <t>63.19</t>
  </si>
  <si>
    <t>63.72</t>
  </si>
  <si>
    <t>60.49</t>
  </si>
  <si>
    <t>67.22</t>
  </si>
  <si>
    <t>6.73</t>
  </si>
  <si>
    <t>65.09</t>
  </si>
  <si>
    <t>64.65</t>
  </si>
  <si>
    <t>63.75</t>
  </si>
  <si>
    <t>63.68</t>
  </si>
  <si>
    <t>61.52</t>
  </si>
  <si>
    <t>66.06</t>
  </si>
  <si>
    <t>4.54</t>
  </si>
  <si>
    <t>62.52</t>
  </si>
  <si>
    <t>64.07</t>
  </si>
  <si>
    <t>64.17</t>
  </si>
  <si>
    <t>63.42</t>
  </si>
  <si>
    <t>−0.39</t>
  </si>
  <si>
    <t>63.64</t>
  </si>
  <si>
    <t>61.49</t>
  </si>
  <si>
    <t>60.41</t>
  </si>
  <si>
    <t>2.58</t>
  </si>
  <si>
    <t>−0.14</t>
  </si>
  <si>
    <t>62.85</t>
  </si>
  <si>
    <t>62.70</t>
  </si>
  <si>
    <t>61.51</t>
  </si>
  <si>
    <t>64.62</t>
  </si>
  <si>
    <t>3.10</t>
  </si>
  <si>
    <t>62.95</t>
  </si>
  <si>
    <t>62.75</t>
  </si>
  <si>
    <t>1.04</t>
  </si>
  <si>
    <t>63.78</t>
  </si>
  <si>
    <t>61.48</t>
  </si>
  <si>
    <t>64.34</t>
  </si>
  <si>
    <t>1.49</t>
  </si>
  <si>
    <t>63.76</t>
  </si>
  <si>
    <t>62.08</t>
  </si>
  <si>
    <t>62.90</t>
  </si>
  <si>
    <t>59.58</t>
  </si>
  <si>
    <t>66.33</t>
  </si>
  <si>
    <t>6.75</t>
  </si>
  <si>
    <t>60.90</t>
  </si>
  <si>
    <t>3.22</t>
  </si>
  <si>
    <t>64.12</t>
  </si>
  <si>
    <t>62.88</t>
  </si>
  <si>
    <t>59.77</t>
  </si>
  <si>
    <t>66.21</t>
  </si>
  <si>
    <t>6.45</t>
  </si>
  <si>
    <t>62.55</t>
  </si>
  <si>
    <t>1.02</t>
  </si>
  <si>
    <t>63.56</t>
  </si>
  <si>
    <t>62.58</t>
  </si>
  <si>
    <t>61.98</t>
  </si>
  <si>
    <t>62.86</t>
  </si>
  <si>
    <t>60.34</t>
  </si>
  <si>
    <t>65.50</t>
  </si>
  <si>
    <t>61.64</t>
  </si>
  <si>
    <t>1.44</t>
  </si>
  <si>
    <t>63.09</t>
  </si>
  <si>
    <t>62.69</t>
  </si>
  <si>
    <t>62.30</t>
  </si>
  <si>
    <t>60.82</t>
  </si>
  <si>
    <t>63.40</t>
  </si>
  <si>
    <t>2.59</t>
  </si>
  <si>
    <t>60.79</t>
  </si>
  <si>
    <t>2.11</t>
  </si>
  <si>
    <t>61.45</t>
  </si>
  <si>
    <t>61.58</t>
  </si>
  <si>
    <t>−0.82</t>
  </si>
  <si>
    <t>62.05</t>
  </si>
  <si>
    <t>5.11</t>
  </si>
  <si>
    <t>61.82</t>
  </si>
  <si>
    <t>1.13</t>
  </si>
  <si>
    <t>62.94</t>
  </si>
  <si>
    <t>62.67</t>
  </si>
  <si>
    <t>−1.25</t>
  </si>
  <si>
    <t>61.43</t>
  </si>
  <si>
    <t>−0.89</t>
  </si>
  <si>
    <t>60.08</t>
  </si>
  <si>
    <t>3.79</t>
  </si>
  <si>
    <t>59.87</t>
  </si>
  <si>
    <t>2.48</t>
  </si>
  <si>
    <t>62.35</t>
  </si>
  <si>
    <t>61.57</t>
  </si>
  <si>
    <t>61.66</t>
  </si>
  <si>
    <t>61.93</t>
  </si>
  <si>
    <t>59.35</t>
  </si>
  <si>
    <t>64.54</t>
  </si>
  <si>
    <t>60.04</t>
  </si>
  <si>
    <t>2.41</t>
  </si>
  <si>
    <t>62.45</t>
  </si>
  <si>
    <t>62.26</t>
  </si>
  <si>
    <t>−0.62</t>
  </si>
  <si>
    <t>59.06</t>
  </si>
  <si>
    <t>64.51</t>
  </si>
  <si>
    <t>5.45</t>
  </si>
  <si>
    <t>60.70</t>
  </si>
  <si>
    <t>2.09</t>
  </si>
  <si>
    <t>62.79</t>
  </si>
  <si>
    <t>62.38</t>
  </si>
  <si>
    <t>61.22</t>
  </si>
  <si>
    <t>61.59</t>
  </si>
  <si>
    <t>60.95</t>
  </si>
  <si>
    <t>62.23</t>
  </si>
  <si>
    <t>58.85</t>
  </si>
  <si>
    <t>2.05</t>
  </si>
  <si>
    <t>61.03</t>
  </si>
  <si>
    <t>61.62</t>
  </si>
  <si>
    <t>58.60</t>
  </si>
  <si>
    <t>5.58</t>
  </si>
  <si>
    <t>2.79</t>
  </si>
  <si>
    <t>66.17</t>
  </si>
  <si>
    <t>65.25</t>
  </si>
  <si>
    <t>62.34</t>
  </si>
  <si>
    <t>−4.70</t>
  </si>
  <si>
    <t>61.19</t>
  </si>
  <si>
    <t>59.43</t>
  </si>
  <si>
    <t>63.26</t>
  </si>
  <si>
    <t>3.83</t>
  </si>
  <si>
    <t>59.59</t>
  </si>
  <si>
    <t>60.71</t>
  </si>
  <si>
    <t>60.59</t>
  </si>
  <si>
    <t>61.10</t>
  </si>
  <si>
    <t>59.80</t>
  </si>
  <si>
    <t>62.39</t>
  </si>
  <si>
    <t>59.12</t>
  </si>
  <si>
    <t>1.98</t>
  </si>
  <si>
    <t>60.75</t>
  </si>
  <si>
    <t>60.96</t>
  </si>
  <si>
    <t>59.39</t>
  </si>
  <si>
    <t>62.56</t>
  </si>
  <si>
    <t>3.16</t>
  </si>
  <si>
    <t>58.94</t>
  </si>
  <si>
    <t>60.83</t>
  </si>
  <si>
    <t>60.33</t>
  </si>
  <si>
    <t>61.69</t>
  </si>
  <si>
    <t>56.39</t>
  </si>
  <si>
    <t>3.86</t>
  </si>
  <si>
    <t>60.26</t>
  </si>
  <si>
    <t>59.76</t>
  </si>
  <si>
    <t>60.06</t>
  </si>
  <si>
    <t>59.95</t>
  </si>
  <si>
    <t>58.27</t>
  </si>
  <si>
    <t>61.68</t>
  </si>
  <si>
    <t>3.41</t>
  </si>
  <si>
    <t>60.45</t>
  </si>
  <si>
    <t>60.09</t>
  </si>
  <si>
    <t>59.82</t>
  </si>
  <si>
    <t>59.86</t>
  </si>
  <si>
    <t>57.67</t>
  </si>
  <si>
    <t>58.61</t>
  </si>
  <si>
    <t>2.27</t>
  </si>
  <si>
    <t>60.88</t>
  </si>
  <si>
    <t>−0.88</t>
  </si>
  <si>
    <t>60.00</t>
  </si>
  <si>
    <t>59.65</t>
  </si>
  <si>
    <t>57.95</t>
  </si>
  <si>
    <t>58.36</t>
  </si>
  <si>
    <t>59.73</t>
  </si>
  <si>
    <t>−0.46</t>
  </si>
  <si>
    <t>59.27</t>
  </si>
  <si>
    <t>59.74</t>
  </si>
  <si>
    <t>57.52</t>
  </si>
  <si>
    <t>4.53</t>
  </si>
  <si>
    <t>58.30</t>
  </si>
  <si>
    <t>60.28</t>
  </si>
  <si>
    <t>59.19</t>
  </si>
  <si>
    <t>59.62</t>
  </si>
  <si>
    <t>56.53</t>
  </si>
  <si>
    <t>6.16</t>
  </si>
  <si>
    <t>57.27</t>
  </si>
  <si>
    <t>3.89</t>
  </si>
  <si>
    <t>61.17</t>
  </si>
  <si>
    <t>59.33</t>
  </si>
  <si>
    <t>59.42</t>
  </si>
  <si>
    <t>58.07</t>
  </si>
  <si>
    <t>57.90</t>
  </si>
  <si>
    <t>59.66</t>
  </si>
  <si>
    <t>−1.03</t>
  </si>
  <si>
    <t>58.63</t>
  </si>
  <si>
    <t>56.43</t>
  </si>
  <si>
    <t>62.09</t>
  </si>
  <si>
    <t>5.67</t>
  </si>
  <si>
    <t>61.29</t>
  </si>
  <si>
    <t>61.12</t>
  </si>
  <si>
    <t>59.25</t>
  </si>
  <si>
    <t>−1.90</t>
  </si>
  <si>
    <t>58.98</t>
  </si>
  <si>
    <t>57.64</t>
  </si>
  <si>
    <t>60.24</t>
  </si>
  <si>
    <t>57.89</t>
  </si>
  <si>
    <t>1.83</t>
  </si>
  <si>
    <t>59.72</t>
  </si>
  <si>
    <t>58.89</t>
  </si>
  <si>
    <t>−0.73</t>
  </si>
  <si>
    <t>Cote d'Ivoire</t>
  </si>
  <si>
    <t>58.92</t>
  </si>
  <si>
    <t>57.69</t>
  </si>
  <si>
    <t>57.21</t>
  </si>
  <si>
    <t>59.32</t>
  </si>
  <si>
    <t>59.03</t>
  </si>
  <si>
    <t>58.06</t>
  </si>
  <si>
    <t>54.59</t>
  </si>
  <si>
    <t>61.70</t>
  </si>
  <si>
    <t>7.11</t>
  </si>
  <si>
    <t>3.25</t>
  </si>
  <si>
    <t>63.08</t>
  </si>
  <si>
    <t>62.83</t>
  </si>
  <si>
    <t>−3.56</t>
  </si>
  <si>
    <t>−1.21</t>
  </si>
  <si>
    <t>−5.02</t>
  </si>
  <si>
    <t>56.36</t>
  </si>
  <si>
    <t>52.65</t>
  </si>
  <si>
    <t>60.60</t>
  </si>
  <si>
    <t>7.95</t>
  </si>
  <si>
    <t>53.05</t>
  </si>
  <si>
    <t>60.55</t>
  </si>
  <si>
    <t>59.69</t>
  </si>
  <si>
    <t>−2.63</t>
  </si>
  <si>
    <t>57.07</t>
  </si>
  <si>
    <t>−4.19</t>
  </si>
  <si>
    <t>56.11</t>
  </si>
  <si>
    <t>54.07</t>
  </si>
  <si>
    <t>58.23</t>
  </si>
  <si>
    <t>54.28</t>
  </si>
  <si>
    <t>2.80</t>
  </si>
  <si>
    <t>57.08</t>
  </si>
  <si>
    <t>55.97</t>
  </si>
  <si>
    <t>55.28</t>
  </si>
  <si>
    <t>−0.97</t>
  </si>
  <si>
    <t>55.57</t>
  </si>
  <si>
    <t>54.04</t>
  </si>
  <si>
    <t>57.05</t>
  </si>
  <si>
    <t>3.01</t>
  </si>
  <si>
    <t>54.97</t>
  </si>
  <si>
    <t>55.91</t>
  </si>
  <si>
    <t>55.48</t>
  </si>
  <si>
    <t>54.98</t>
  </si>
  <si>
    <t>54.48</t>
  </si>
  <si>
    <t>52.26</t>
  </si>
  <si>
    <t>56.83</t>
  </si>
  <si>
    <t>4.57</t>
  </si>
  <si>
    <t>50.57</t>
  </si>
  <si>
    <t>55.02</t>
  </si>
  <si>
    <t>−0.42</t>
  </si>
  <si>
    <t>54.60</t>
  </si>
  <si>
    <t>53.90</t>
  </si>
  <si>
    <t>53.63</t>
  </si>
  <si>
    <t>53.30</t>
  </si>
  <si>
    <t>53.97</t>
  </si>
  <si>
    <t>51.79</t>
  </si>
  <si>
    <t>52.91</t>
  </si>
  <si>
    <t>52.89</t>
  </si>
  <si>
    <t>52.68</t>
  </si>
  <si>
    <t>53.04</t>
  </si>
  <si>
    <t>50.32</t>
  </si>
  <si>
    <t>55.92</t>
  </si>
  <si>
    <t>5.60</t>
  </si>
  <si>
    <t>50.03</t>
  </si>
  <si>
    <t>4.14</t>
  </si>
  <si>
    <t>54.17</t>
  </si>
  <si>
    <t>54.69</t>
  </si>
  <si>
    <t>−1.63</t>
  </si>
  <si>
    <t>53.06</t>
  </si>
  <si>
    <t>53.00</t>
  </si>
  <si>
    <t>51.30</t>
  </si>
  <si>
    <t>54.77</t>
  </si>
  <si>
    <t>3.47</t>
  </si>
  <si>
    <t>51.20</t>
  </si>
  <si>
    <t>2.06</t>
  </si>
  <si>
    <t>53.26</t>
  </si>
  <si>
    <t>−0.48</t>
  </si>
  <si>
    <t>52.78</t>
  </si>
  <si>
    <t>52.52</t>
  </si>
  <si>
    <t>Cayman Islands</t>
  </si>
  <si>
    <t>82.01</t>
  </si>
  <si>
    <t>Column17</t>
  </si>
  <si>
    <t>Column18</t>
  </si>
  <si>
    <t>Column19</t>
  </si>
  <si>
    <t>Column20</t>
  </si>
  <si>
    <t>Country</t>
  </si>
  <si>
    <t>North America</t>
  </si>
  <si>
    <t>13</t>
  </si>
  <si>
    <t>Full democracy</t>
  </si>
  <si>
    <t>29</t>
  </si>
  <si>
    <t>Flawed democracy</t>
  </si>
  <si>
    <t>Western Europe</t>
  </si>
  <si>
    <t>19</t>
  </si>
  <si>
    <t>36</t>
  </si>
  <si>
    <t>37</t>
  </si>
  <si>
    <t>6</t>
  </si>
  <si>
    <t>5</t>
  </si>
  <si>
    <t>23</t>
  </si>
  <si>
    <t>12</t>
  </si>
  <si>
    <t>21</t>
  </si>
  <si>
    <t>3</t>
  </si>
  <si>
    <t>7</t>
  </si>
  <si>
    <t>34</t>
  </si>
  <si>
    <t>11</t>
  </si>
  <si>
    <t>28</t>
  </si>
  <si>
    <t>9</t>
  </si>
  <si>
    <t>1</t>
  </si>
  <si>
    <t>31</t>
  </si>
  <si>
    <t>4</t>
  </si>
  <si>
    <t>8</t>
  </si>
  <si>
    <t>102</t>
  </si>
  <si>
    <t>Hybrid regime</t>
  </si>
  <si>
    <t>18</t>
  </si>
  <si>
    <t>Central and Eastern Europe</t>
  </si>
  <si>
    <t>66</t>
  </si>
  <si>
    <t>84</t>
  </si>
  <si>
    <t>130</t>
  </si>
  <si>
    <t>Authoritarian</t>
  </si>
  <si>
    <t>151</t>
  </si>
  <si>
    <t>94</t>
  </si>
  <si>
    <t>62</t>
  </si>
  <si>
    <t>58</t>
  </si>
  <si>
    <t>26</t>
  </si>
  <si>
    <t>27</t>
  </si>
  <si>
    <t>89</t>
  </si>
  <si>
    <t>50</t>
  </si>
  <si>
    <t>120</t>
  </si>
  <si>
    <t>109</t>
  </si>
  <si>
    <t>38</t>
  </si>
  <si>
    <t>39</t>
  </si>
  <si>
    <t>68</t>
  </si>
  <si>
    <t>52</t>
  </si>
  <si>
    <t>73</t>
  </si>
  <si>
    <t>42</t>
  </si>
  <si>
    <t>60</t>
  </si>
  <si>
    <t>144</t>
  </si>
  <si>
    <t>64</t>
  </si>
  <si>
    <t>44</t>
  </si>
  <si>
    <t>32</t>
  </si>
  <si>
    <t>155</t>
  </si>
  <si>
    <t>162</t>
  </si>
  <si>
    <t>91</t>
  </si>
  <si>
    <t>149</t>
  </si>
  <si>
    <t>Latin America and the Caribbean</t>
  </si>
  <si>
    <t>54</t>
  </si>
  <si>
    <t>106</t>
  </si>
  <si>
    <t>51</t>
  </si>
  <si>
    <t>25</t>
  </si>
  <si>
    <t>55</t>
  </si>
  <si>
    <t>17</t>
  </si>
  <si>
    <t>135</t>
  </si>
  <si>
    <t>61</t>
  </si>
  <si>
    <t>85</t>
  </si>
  <si>
    <t>96</t>
  </si>
  <si>
    <t>100</t>
  </si>
  <si>
    <t>67</t>
  </si>
  <si>
    <t>129</t>
  </si>
  <si>
    <t>95</t>
  </si>
  <si>
    <t>45</t>
  </si>
  <si>
    <t>90</t>
  </si>
  <si>
    <t>143</t>
  </si>
  <si>
    <t>48</t>
  </si>
  <si>
    <t>74</t>
  </si>
  <si>
    <t>77</t>
  </si>
  <si>
    <t>49</t>
  </si>
  <si>
    <t>43</t>
  </si>
  <si>
    <t>15</t>
  </si>
  <si>
    <t>142</t>
  </si>
  <si>
    <t>Asia and Australasia</t>
  </si>
  <si>
    <t>167</t>
  </si>
  <si>
    <t>14</t>
  </si>
  <si>
    <t>75</t>
  </si>
  <si>
    <t>81</t>
  </si>
  <si>
    <t>121</t>
  </si>
  <si>
    <t>148</t>
  </si>
  <si>
    <t>80</t>
  </si>
  <si>
    <t>88</t>
  </si>
  <si>
    <t>41</t>
  </si>
  <si>
    <t>56</t>
  </si>
  <si>
    <t>16</t>
  </si>
  <si>
    <t>159</t>
  </si>
  <si>
    <t>40</t>
  </si>
  <si>
    <t>59</t>
  </si>
  <si>
    <t>166</t>
  </si>
  <si>
    <t>98</t>
  </si>
  <si>
    <t>2</t>
  </si>
  <si>
    <t>165</t>
  </si>
  <si>
    <t>72</t>
  </si>
  <si>
    <t>53</t>
  </si>
  <si>
    <t>69</t>
  </si>
  <si>
    <t>22</t>
  </si>
  <si>
    <t>70</t>
  </si>
  <si>
    <t>10</t>
  </si>
  <si>
    <t>63</t>
  </si>
  <si>
    <t>46</t>
  </si>
  <si>
    <t>136</t>
  </si>
  <si>
    <t>Middle East and North Africa</t>
  </si>
  <si>
    <t>110</t>
  </si>
  <si>
    <t>139</t>
  </si>
  <si>
    <t>127</t>
  </si>
  <si>
    <t>153</t>
  </si>
  <si>
    <t>128</t>
  </si>
  <si>
    <t>30</t>
  </si>
  <si>
    <t>122</t>
  </si>
  <si>
    <t>114</t>
  </si>
  <si>
    <t>112</t>
  </si>
  <si>
    <t>157</t>
  </si>
  <si>
    <t>93</t>
  </si>
  <si>
    <t>119</t>
  </si>
  <si>
    <t>115</t>
  </si>
  <si>
    <t>111</t>
  </si>
  <si>
    <t>150</t>
  </si>
  <si>
    <t>158</t>
  </si>
  <si>
    <t>163</t>
  </si>
  <si>
    <t>82</t>
  </si>
  <si>
    <t>125</t>
  </si>
  <si>
    <t>154</t>
  </si>
  <si>
    <t>Sub-Saharan Africa</t>
  </si>
  <si>
    <t>107</t>
  </si>
  <si>
    <t>97</t>
  </si>
  <si>
    <t>33</t>
  </si>
  <si>
    <t>133</t>
  </si>
  <si>
    <t>147</t>
  </si>
  <si>
    <t>35</t>
  </si>
  <si>
    <t>138</t>
  </si>
  <si>
    <t>164</t>
  </si>
  <si>
    <t>161</t>
  </si>
  <si>
    <t>123</t>
  </si>
  <si>
    <t>131</t>
  </si>
  <si>
    <t>105</t>
  </si>
  <si>
    <t>160</t>
  </si>
  <si>
    <t>134</t>
  </si>
  <si>
    <t>156</t>
  </si>
  <si>
    <t>152</t>
  </si>
  <si>
    <t>132</t>
  </si>
  <si>
    <t>116</t>
  </si>
  <si>
    <t>146</t>
  </si>
  <si>
    <t>101</t>
  </si>
  <si>
    <t>65</t>
  </si>
  <si>
    <t>145</t>
  </si>
  <si>
    <t>140</t>
  </si>
  <si>
    <t>92</t>
  </si>
  <si>
    <t>71</t>
  </si>
  <si>
    <t>79</t>
  </si>
  <si>
    <t>87</t>
  </si>
  <si>
    <t>76</t>
  </si>
  <si>
    <t>137</t>
  </si>
  <si>
    <t>108</t>
  </si>
  <si>
    <t>20</t>
  </si>
  <si>
    <t>113</t>
  </si>
  <si>
    <t>57</t>
  </si>
  <si>
    <t>141</t>
  </si>
  <si>
    <t>104</t>
  </si>
  <si>
    <t>117</t>
  </si>
  <si>
    <t>83</t>
  </si>
  <si>
    <t>103</t>
  </si>
  <si>
    <t>47</t>
  </si>
  <si>
    <t>86</t>
  </si>
  <si>
    <t>126</t>
  </si>
  <si>
    <t>99</t>
  </si>
  <si>
    <t>78</t>
  </si>
  <si>
    <t>124</t>
  </si>
  <si>
    <t>2020 rate</t>
  </si>
  <si>
    <t>West Bank</t>
  </si>
  <si>
    <t>HDI</t>
  </si>
  <si>
    <t>Macau</t>
  </si>
  <si>
    <t>Location.1</t>
  </si>
  <si>
    <t>Location.2</t>
  </si>
  <si>
    <t>*</t>
  </si>
  <si>
    <t>Column1.1</t>
  </si>
  <si>
    <t>Column1.2</t>
  </si>
  <si>
    <t>Democracy</t>
  </si>
  <si>
    <t>GDP</t>
  </si>
  <si>
    <t>Life Expectancy</t>
  </si>
  <si>
    <t>Infant Mortality</t>
  </si>
  <si>
    <t>Rank2</t>
  </si>
  <si>
    <t>Quality of Life</t>
  </si>
  <si>
    <t>Quality of Life Score
(out of 10)</t>
  </si>
  <si>
    <t>Check</t>
  </si>
  <si>
    <t>D</t>
  </si>
  <si>
    <t>E</t>
  </si>
  <si>
    <t>F</t>
  </si>
  <si>
    <t>G</t>
  </si>
  <si>
    <t>H</t>
  </si>
  <si>
    <t>I</t>
  </si>
  <si>
    <t>Maternal mortality</t>
  </si>
  <si>
    <t>Population</t>
  </si>
  <si>
    <t>J</t>
  </si>
  <si>
    <t>K</t>
  </si>
  <si>
    <t>Location</t>
  </si>
  <si>
    <t>Puerto Rico (unincorporated U.S. territory)</t>
  </si>
  <si>
    <t>Macau  (S.A.R. of China)</t>
  </si>
  <si>
    <t>Western Sahara</t>
  </si>
  <si>
    <t>Northern Cyprus</t>
  </si>
  <si>
    <t>Transnistria</t>
  </si>
  <si>
    <t>French Polynesia (France)</t>
  </si>
  <si>
    <t>New Caledonia (France)</t>
  </si>
  <si>
    <t>Abkhazia</t>
  </si>
  <si>
    <t>Curaçao (Netherlands)</t>
  </si>
  <si>
    <t>Guam (US)</t>
  </si>
  <si>
    <t>Aruba (Netherlands)</t>
  </si>
  <si>
    <t>Jersey (UK)</t>
  </si>
  <si>
    <t>U.S. Virgin Islands (US)</t>
  </si>
  <si>
    <t>Cayman Islands (UK)</t>
  </si>
  <si>
    <t>Isle of Man (UK)</t>
  </si>
  <si>
    <t>Guernsey (UK)</t>
  </si>
  <si>
    <t>Bermuda (UK)</t>
  </si>
  <si>
    <t>Greenland (Denmark)</t>
  </si>
  <si>
    <t>South Ossetia</t>
  </si>
  <si>
    <t>Faroe Islands (Denmark)</t>
  </si>
  <si>
    <t>American Samoa (US)</t>
  </si>
  <si>
    <t>Turks and Caicos Islands (UK)</t>
  </si>
  <si>
    <t>Northern Mariana Islands (US)</t>
  </si>
  <si>
    <t>Sint Maarten (Netherlands)</t>
  </si>
  <si>
    <t>Gibraltar (UK)</t>
  </si>
  <si>
    <t>Saint Martin (France)</t>
  </si>
  <si>
    <t>British Virgin Islands (UK)</t>
  </si>
  <si>
    <t>Anguilla (UK)</t>
  </si>
  <si>
    <t>Wallis and Futuna (France)</t>
  </si>
  <si>
    <t>Saint Barthélemy (France)</t>
  </si>
  <si>
    <t>Saint Pierre and Miquelon (France)</t>
  </si>
  <si>
    <t>Saint Helena, Ascension and Tristan da Cunha (UK)</t>
  </si>
  <si>
    <t>Montserrat (UK)</t>
  </si>
  <si>
    <t>Falkland Islands (UK)</t>
  </si>
  <si>
    <t>Norfolk Island (Australia)</t>
  </si>
  <si>
    <t>Christmas Island (Australia)</t>
  </si>
  <si>
    <t>Niue (New Zealand)</t>
  </si>
  <si>
    <t>Tokelau (New Zealand)</t>
  </si>
  <si>
    <t>Vatican City</t>
  </si>
  <si>
    <t>Cocos (Keeling) Islands (Australia)</t>
  </si>
  <si>
    <t>Pitcairn Islands (UK)</t>
  </si>
  <si>
    <t>Democratic Congo</t>
  </si>
  <si>
    <t>Sources:</t>
  </si>
  <si>
    <t>https://en.wikipedia.org/wiki/List_of_countries_and_dependencies_by_population</t>
  </si>
  <si>
    <t>http://taggedwiki.zubiaga.org/new_content/ada29602fe5bb86ce30f23bd6d20298a</t>
  </si>
  <si>
    <t>https://en.wikipedia.org/wiki/List_of_countries_by_infant_and_under-five_mortality_rates</t>
  </si>
  <si>
    <t>https://en.wikipedia.org/wiki/List_of_countries_by_maternal_mortality_ratio</t>
  </si>
  <si>
    <t>https://en.wikipedia.org/wiki/The_Economist_Democracy_Index</t>
  </si>
  <si>
    <t>https://en.wikipedia.org/wiki/List_of_countries_by_life_expectancy</t>
  </si>
  <si>
    <t>https://simple.wikipedia.org/wiki/List_of_countries_by_GDP_(nominal)_per_capita</t>
  </si>
  <si>
    <t>https://en.wikipedia.org/wiki/List_of_countries_by_Human_Development_Index</t>
  </si>
  <si>
    <t>Correlation between Democracy and</t>
  </si>
  <si>
    <t>PISA 2022 Overall Score</t>
  </si>
  <si>
    <t>PISA Math 2022</t>
  </si>
  <si>
    <t>PISA Science 2022</t>
  </si>
  <si>
    <t>PISA Reading 2022</t>
  </si>
  <si>
    <t>Overall 2018</t>
  </si>
  <si>
    <t>Overall Rank</t>
  </si>
  <si>
    <t>Math Rank</t>
  </si>
  <si>
    <t>Science Rank</t>
  </si>
  <si>
    <t>Reading Rank</t>
  </si>
  <si>
    <t>PISA Overall Score</t>
  </si>
  <si>
    <t>PISA Math</t>
  </si>
  <si>
    <t>PISA Science</t>
  </si>
  <si>
    <t>PISA Reading</t>
  </si>
  <si>
    <t>L</t>
  </si>
  <si>
    <t>M</t>
  </si>
  <si>
    <t>N</t>
  </si>
  <si>
    <t>O</t>
  </si>
  <si>
    <t>https://worldpopulationreview.com/country-rankings/pisa-scores-by-country</t>
  </si>
  <si>
    <t>PISA Scores</t>
  </si>
  <si>
    <t>Column2.1</t>
  </si>
  <si>
    <t>Column2.2</t>
  </si>
  <si>
    <t>(001)95.18</t>
  </si>
  <si>
    <t>(001)92.65</t>
  </si>
  <si>
    <t>(001)93.28</t>
  </si>
  <si>
    <t>(001)92.16</t>
  </si>
  <si>
    <t>(001)92.18</t>
  </si>
  <si>
    <t>(003)89.48</t>
  </si>
  <si>
    <t>(002)90.27</t>
  </si>
  <si>
    <t>(004)91.43</t>
  </si>
  <si>
    <t>(003)91.87</t>
  </si>
  <si>
    <t>(005)90.13</t>
  </si>
  <si>
    <t>(004)88.15</t>
  </si>
  <si>
    <t>(003)88.84</t>
  </si>
  <si>
    <t>(003)92.76</t>
  </si>
  <si>
    <t>(004)90.75</t>
  </si>
  <si>
    <t>(003)91.69</t>
  </si>
  <si>
    <t>(006)87.00</t>
  </si>
  <si>
    <t>(028)77.93</t>
  </si>
  <si>
    <t>(006)90.33</t>
  </si>
  <si>
    <t>(005)90.04</t>
  </si>
  <si>
    <t>(004)91.37</t>
  </si>
  <si>
    <t>(005)87.94</t>
  </si>
  <si>
    <t>(005)88.42</t>
  </si>
  <si>
    <t>(002)93.01</t>
  </si>
  <si>
    <t>(002)92.07</t>
  </si>
  <si>
    <t>(002)92.10</t>
  </si>
  <si>
    <t>(008)85.31</t>
  </si>
  <si>
    <t>(004)88.83</t>
  </si>
  <si>
    <t>(015)84.75</t>
  </si>
  <si>
    <t>(014)87.39</t>
  </si>
  <si>
    <t>(011)87.73</t>
  </si>
  <si>
    <t>(009)84.60</t>
  </si>
  <si>
    <t>(007)87.07</t>
  </si>
  <si>
    <t>(009)89.89</t>
  </si>
  <si>
    <t>(010)88.17</t>
  </si>
  <si>
    <t>(012)87.37</t>
  </si>
  <si>
    <t>(002)89.91</t>
  </si>
  <si>
    <t>(006)88.3</t>
  </si>
  <si>
    <t>(012)88.09</t>
  </si>
  <si>
    <t>(013)87.40</t>
  </si>
  <si>
    <t>(015)85.00</t>
  </si>
  <si>
    <t>(012)84.40</t>
  </si>
  <si>
    <t>(014)82.72</t>
  </si>
  <si>
    <t>(010)89.45</t>
  </si>
  <si>
    <t>(008)89.38</t>
  </si>
  <si>
    <t>(006)89.48</t>
  </si>
  <si>
    <t>(021)81.91</t>
  </si>
  <si>
    <t>(016)82.04</t>
  </si>
  <si>
    <t>(013)84.76</t>
  </si>
  <si>
    <t>(011)87.84</t>
  </si>
  <si>
    <t>(013)85.40</t>
  </si>
  <si>
    <t>(020)81.98</t>
  </si>
  <si>
    <t>(021)79.81</t>
  </si>
  <si>
    <t>(020)82.44</t>
  </si>
  <si>
    <t>(017)84.54</t>
  </si>
  <si>
    <t>(017)84.34</t>
  </si>
  <si>
    <t>(016)83.27</t>
  </si>
  <si>
    <t>(022)79.17</t>
  </si>
  <si>
    <t>(022)80.74</t>
  </si>
  <si>
    <t>(022)81.44</t>
  </si>
  <si>
    <t>(024)80.47</t>
  </si>
  <si>
    <t>(007)86.79</t>
  </si>
  <si>
    <t>(009)84.14</t>
  </si>
  <si>
    <t>(028)79.95</t>
  </si>
  <si>
    <t>(028)78.81</t>
  </si>
  <si>
    <t>(030)77.94</t>
  </si>
  <si>
    <t>(015)83.53</t>
  </si>
  <si>
    <t>(019)81.74</t>
  </si>
  <si>
    <t>(013)84.75</t>
  </si>
  <si>
    <t>(016)84.71</t>
  </si>
  <si>
    <t>(018)84.31</t>
  </si>
  <si>
    <t>(011)84.47</t>
  </si>
  <si>
    <t>(010)84.03</t>
  </si>
  <si>
    <t>(023)80.51</t>
  </si>
  <si>
    <t>(024)80.48</t>
  </si>
  <si>
    <t>(026)79.51</t>
  </si>
  <si>
    <t>(031)76.47</t>
  </si>
  <si>
    <t>(023)78.86</t>
  </si>
  <si>
    <t>(011)88.31</t>
  </si>
  <si>
    <t>(012)87.43</t>
  </si>
  <si>
    <t>(009)87.93</t>
  </si>
  <si>
    <t>(014)83.58</t>
  </si>
  <si>
    <t>(020)80.54</t>
  </si>
  <si>
    <t>(040)76.62</t>
  </si>
  <si>
    <t>(040)76.43</t>
  </si>
  <si>
    <t>(040)75.11</t>
  </si>
  <si>
    <t>(018)83.19</t>
  </si>
  <si>
    <t>(015)82.69</t>
  </si>
  <si>
    <t>(016)84.63</t>
  </si>
  <si>
    <t>(015)84.88</t>
  </si>
  <si>
    <t>(014)85.29</t>
  </si>
  <si>
    <t>(013)84.23</t>
  </si>
  <si>
    <t>(011)83.54</t>
  </si>
  <si>
    <t>(008)89.96</t>
  </si>
  <si>
    <t>(009)89.31</t>
  </si>
  <si>
    <t>(007)89.25</t>
  </si>
  <si>
    <t>(010)84.49</t>
  </si>
  <si>
    <t>(017)81.89</t>
  </si>
  <si>
    <t>(071)70.89</t>
  </si>
  <si>
    <t>(078)70.10</t>
  </si>
  <si>
    <t>(084)70.07</t>
  </si>
  <si>
    <t>(024)78.72</t>
  </si>
  <si>
    <t>(026)78.53</t>
  </si>
  <si>
    <t>(034)77.4</t>
  </si>
  <si>
    <t>(034)77.08</t>
  </si>
  <si>
    <t>(032)77.79</t>
  </si>
  <si>
    <t>(019)82.15</t>
  </si>
  <si>
    <t>(045)71.39</t>
  </si>
  <si>
    <t>(021)80.76</t>
  </si>
  <si>
    <t>(021)81.75</t>
  </si>
  <si>
    <t>(022)81.75</t>
  </si>
  <si>
    <t>(026)78.51</t>
  </si>
  <si>
    <t>(024)78.71</t>
  </si>
  <si>
    <t>(033)78.41</t>
  </si>
  <si>
    <t>(035)77.07</t>
  </si>
  <si>
    <t>(033)77.77</t>
  </si>
  <si>
    <t>(032)75.89</t>
  </si>
  <si>
    <t>(012)83.35</t>
  </si>
  <si>
    <t>(007)90.04</t>
  </si>
  <si>
    <t>(006)89.49</t>
  </si>
  <si>
    <t>(008)88.87</t>
  </si>
  <si>
    <t>(030)76.54</t>
  </si>
  <si>
    <t>(025)78.68</t>
  </si>
  <si>
    <t>(031)78.45</t>
  </si>
  <si>
    <t>(036)76.78</t>
  </si>
  <si>
    <t>(039)75.26</t>
  </si>
  <si>
    <t>(023)80.20</t>
  </si>
  <si>
    <t>(008)85.92</t>
  </si>
  <si>
    <t>(005)91.24</t>
  </si>
  <si>
    <t>(007)89.47</t>
  </si>
  <si>
    <t>(010)87.76</t>
  </si>
  <si>
    <t>(035)75.54</t>
  </si>
  <si>
    <t>(038)74.08</t>
  </si>
  <si>
    <t>(043)76.14</t>
  </si>
  <si>
    <t>(043)76.24</t>
  </si>
  <si>
    <t>(042)75.02</t>
  </si>
  <si>
    <t>(048)70.62</t>
  </si>
  <si>
    <t>(052)68.95</t>
  </si>
  <si>
    <t>(019)83.05</t>
  </si>
  <si>
    <t>(020)82.50</t>
  </si>
  <si>
    <t>(020)83.62</t>
  </si>
  <si>
    <t>(017)83.22</t>
  </si>
  <si>
    <t>(027)78.37</t>
  </si>
  <si>
    <t>(035)76.98</t>
  </si>
  <si>
    <t>(033)77.33</t>
  </si>
  <si>
    <t>(035)76.42</t>
  </si>
  <si>
    <t>(036)75.37</t>
  </si>
  <si>
    <t>(032)76.71</t>
  </si>
  <si>
    <t>(029)79.56</t>
  </si>
  <si>
    <t>(029)77.84</t>
  </si>
  <si>
    <t>(029)78.01</t>
  </si>
  <si>
    <t>(028)77.62</t>
  </si>
  <si>
    <t>(040)73.47</t>
  </si>
  <si>
    <t>(089)68.39</t>
  </si>
  <si>
    <t>(091)68.84</t>
  </si>
  <si>
    <t>(091)68.79</t>
  </si>
  <si>
    <t>(029)77.30</t>
  </si>
  <si>
    <t>(031)76.74</t>
  </si>
  <si>
    <t>(017)83.66</t>
  </si>
  <si>
    <t>(018)84.22</t>
  </si>
  <si>
    <t>(016)84.67</t>
  </si>
  <si>
    <t>(086)59.45</t>
  </si>
  <si>
    <t>(097)58.1</t>
  </si>
  <si>
    <t>(094)67.75</t>
  </si>
  <si>
    <t>(097)67.46</t>
  </si>
  <si>
    <t>(094)68.35</t>
  </si>
  <si>
    <t>(022)80.91</t>
  </si>
  <si>
    <t>(018)81.84</t>
  </si>
  <si>
    <t>(024)80.28</t>
  </si>
  <si>
    <t>(023)80.75</t>
  </si>
  <si>
    <t>(023)81.05</t>
  </si>
  <si>
    <t>(043)71.88</t>
  </si>
  <si>
    <t>(030)76.9</t>
  </si>
  <si>
    <t>(050)74.4</t>
  </si>
  <si>
    <t>(055)72.10</t>
  </si>
  <si>
    <t>(038)74.35</t>
  </si>
  <si>
    <t>(057)68.44</t>
  </si>
  <si>
    <t>(090)68.33</t>
  </si>
  <si>
    <t>(092)68.72</t>
  </si>
  <si>
    <t>(095)68.34</t>
  </si>
  <si>
    <t>(034)75.71</t>
  </si>
  <si>
    <t>(013)83.33</t>
  </si>
  <si>
    <t>(052)74.34</t>
  </si>
  <si>
    <t>(063)71.34</t>
  </si>
  <si>
    <t>(069)70.59</t>
  </si>
  <si>
    <t>(025)78.60</t>
  </si>
  <si>
    <t>(035)75.56</t>
  </si>
  <si>
    <t>(032)78.41</t>
  </si>
  <si>
    <t>(031)77.59</t>
  </si>
  <si>
    <t>(031)77.81</t>
  </si>
  <si>
    <t>(027)78.24</t>
  </si>
  <si>
    <t>(039)73.77</t>
  </si>
  <si>
    <t>(025)80.21</t>
  </si>
  <si>
    <t>(026)79.79</t>
  </si>
  <si>
    <t>(021)83.45</t>
  </si>
  <si>
    <t>(039)74.28</t>
  </si>
  <si>
    <t>(063)66.54</t>
  </si>
  <si>
    <t>(104)65.67</t>
  </si>
  <si>
    <t>(105)66.17</t>
  </si>
  <si>
    <t>(104)67.26</t>
  </si>
  <si>
    <t>(033)75.72</t>
  </si>
  <si>
    <t>(027)79.91</t>
  </si>
  <si>
    <t>(025)79.85</t>
  </si>
  <si>
    <t>(025)80.19</t>
  </si>
  <si>
    <t>(050)70.59</t>
  </si>
  <si>
    <t>(054)68.54</t>
  </si>
  <si>
    <t>(036)76.9</t>
  </si>
  <si>
    <t>(032)77.36</t>
  </si>
  <si>
    <t>(034)77.69</t>
  </si>
  <si>
    <t>(048)70.61</t>
  </si>
  <si>
    <t>(051)68.97</t>
  </si>
  <si>
    <t>(063)71.17</t>
  </si>
  <si>
    <t>(061)71.40</t>
  </si>
  <si>
    <t>(061)71.02</t>
  </si>
  <si>
    <t>(089)59.27</t>
  </si>
  <si>
    <t>(102)56.91</t>
  </si>
  <si>
    <t>(055)72.08</t>
  </si>
  <si>
    <t>(052)72.59</t>
  </si>
  <si>
    <t>(052)72.82</t>
  </si>
  <si>
    <t>(044)71.29</t>
  </si>
  <si>
    <t>(049)69.74</t>
  </si>
  <si>
    <t>(046)75.41</t>
  </si>
  <si>
    <t>(050)72.73</t>
  </si>
  <si>
    <t>(045)74.59</t>
  </si>
  <si>
    <t>(041)72.05</t>
  </si>
  <si>
    <t>(058)68.16</t>
  </si>
  <si>
    <t>(041)76.61</t>
  </si>
  <si>
    <t>(041)76.31</t>
  </si>
  <si>
    <t>(043)75.02</t>
  </si>
  <si>
    <t>(057)67.66</t>
  </si>
  <si>
    <t>(066)65.64</t>
  </si>
  <si>
    <t>(064)71.16</t>
  </si>
  <si>
    <t>(062)71.35</t>
  </si>
  <si>
    <t>(059)71.11</t>
  </si>
  <si>
    <t>(042)71.95</t>
  </si>
  <si>
    <t>(048)70.42</t>
  </si>
  <si>
    <t>(056)72.05</t>
  </si>
  <si>
    <t>(059)71.49</t>
  </si>
  <si>
    <t>(064)70.97</t>
  </si>
  <si>
    <t>(053)69.04</t>
  </si>
  <si>
    <t>(056)68.46</t>
  </si>
  <si>
    <t>(048)75.09</t>
  </si>
  <si>
    <t>(048)74.09</t>
  </si>
  <si>
    <t>(047)74.33</t>
  </si>
  <si>
    <t>(062)65.93</t>
  </si>
  <si>
    <t>(060)67.43</t>
  </si>
  <si>
    <t>(030)78.67</t>
  </si>
  <si>
    <t>(030)77.74</t>
  </si>
  <si>
    <t>(027)79.19</t>
  </si>
  <si>
    <t>(052)70.33</t>
  </si>
  <si>
    <t>(044)72.03</t>
  </si>
  <si>
    <t>(018)83.62</t>
  </si>
  <si>
    <t>(019)84.21</t>
  </si>
  <si>
    <t>(019)83.94</t>
  </si>
  <si>
    <t>(083)60.09</t>
  </si>
  <si>
    <t>(082)60.61</t>
  </si>
  <si>
    <t>(054)72.11</t>
  </si>
  <si>
    <t>(051)72.69</t>
  </si>
  <si>
    <t>(046)74.35</t>
  </si>
  <si>
    <t>(054)68.83</t>
  </si>
  <si>
    <t>(037)74.46</t>
  </si>
  <si>
    <t>(066)71.13</t>
  </si>
  <si>
    <t>(068)71.06</t>
  </si>
  <si>
    <t>(071)70.48</t>
  </si>
  <si>
    <t>(051)70.49</t>
  </si>
  <si>
    <t>(047)70.67</t>
  </si>
  <si>
    <t>(053)72.39</t>
  </si>
  <si>
    <t>(053)72.50</t>
  </si>
  <si>
    <t>(045)71.22</t>
  </si>
  <si>
    <t>(042)72.74</t>
  </si>
  <si>
    <t>(044)76.07</t>
  </si>
  <si>
    <t>(045)76.15</t>
  </si>
  <si>
    <t>(048)74.31</t>
  </si>
  <si>
    <t>(094)58.12</t>
  </si>
  <si>
    <t>(105)56</t>
  </si>
  <si>
    <t>(117)61.4</t>
  </si>
  <si>
    <t>(121)62.80</t>
  </si>
  <si>
    <t>(115)64.40</t>
  </si>
  <si>
    <t>(063)65.56</t>
  </si>
  <si>
    <t>(064)66.07</t>
  </si>
  <si>
    <t>(061)71.26</t>
  </si>
  <si>
    <t>(056)72.00</t>
  </si>
  <si>
    <t>(058)71.54</t>
  </si>
  <si>
    <t>(046)71.06</t>
  </si>
  <si>
    <t>(050)69.25</t>
  </si>
  <si>
    <t>(085)69.24</t>
  </si>
  <si>
    <t>(087)69.38</t>
  </si>
  <si>
    <t>(092)68.65</t>
  </si>
  <si>
    <t>(071)62.98</t>
  </si>
  <si>
    <t>(091)59.12</t>
  </si>
  <si>
    <t>(112)62.71</t>
  </si>
  <si>
    <t>(111)64.94</t>
  </si>
  <si>
    <t>(111)64.89</t>
  </si>
  <si>
    <t>(066)64.34</t>
  </si>
  <si>
    <t>(075)62.77</t>
  </si>
  <si>
    <t>(098)66.64</t>
  </si>
  <si>
    <t>(095)67.75</t>
  </si>
  <si>
    <t>(093)68.51</t>
  </si>
  <si>
    <t>(079)61.19</t>
  </si>
  <si>
    <t>(106)55.76</t>
  </si>
  <si>
    <t>(097)67.04</t>
  </si>
  <si>
    <t>(096)67.48</t>
  </si>
  <si>
    <t>(102)67.54</t>
  </si>
  <si>
    <t>(047)70.83</t>
  </si>
  <si>
    <t>(043)72.11</t>
  </si>
  <si>
    <t>(042)76.57</t>
  </si>
  <si>
    <t>(042)76.30</t>
  </si>
  <si>
    <t>(041)75.06</t>
  </si>
  <si>
    <t>(082)60.34</t>
  </si>
  <si>
    <t>(080)61.4</t>
  </si>
  <si>
    <t>(062)71.2</t>
  </si>
  <si>
    <t>(069)70.68</t>
  </si>
  <si>
    <t>(068)70.64</t>
  </si>
  <si>
    <t>(074)62.55</t>
  </si>
  <si>
    <t>(046)71.03</t>
  </si>
  <si>
    <t>(075)70.39</t>
  </si>
  <si>
    <t>(085)69.72</t>
  </si>
  <si>
    <t>(086)69.64</t>
  </si>
  <si>
    <t>(055)68.62</t>
  </si>
  <si>
    <t>(065)65.97</t>
  </si>
  <si>
    <t>(026)80.15</t>
  </si>
  <si>
    <t>(027)79.55</t>
  </si>
  <si>
    <t>(028)78.26</t>
  </si>
  <si>
    <t>(040)73.36</t>
  </si>
  <si>
    <t>(029)77.28</t>
  </si>
  <si>
    <t>(069)71.01</t>
  </si>
  <si>
    <t>(064)71.22</t>
  </si>
  <si>
    <t>(057)71.70</t>
  </si>
  <si>
    <t>(072)62.96</t>
  </si>
  <si>
    <t>(085)59.8</t>
  </si>
  <si>
    <t>(092)68.24</t>
  </si>
  <si>
    <t>(089)69.16</t>
  </si>
  <si>
    <t>(087)69.56</t>
  </si>
  <si>
    <t>(081)60.42</t>
  </si>
  <si>
    <t>(093)58.64</t>
  </si>
  <si>
    <t>(118)61.17</t>
  </si>
  <si>
    <t>(118)63.44</t>
  </si>
  <si>
    <t>(117)63.96</t>
  </si>
  <si>
    <t>(068)63.95</t>
  </si>
  <si>
    <t>(071)64.37</t>
  </si>
  <si>
    <t>(067)71.12</t>
  </si>
  <si>
    <t>(066)71.14</t>
  </si>
  <si>
    <t>(067)70.64</t>
  </si>
  <si>
    <t>(075)62.25</t>
  </si>
  <si>
    <t>(083)60.16</t>
  </si>
  <si>
    <t>(084)69.35</t>
  </si>
  <si>
    <t>(075)70.23</t>
  </si>
  <si>
    <t>(056)72.09</t>
  </si>
  <si>
    <t>(037)75.05</t>
  </si>
  <si>
    <t>(053)68.79</t>
  </si>
  <si>
    <t>(039)76.68</t>
  </si>
  <si>
    <t>(037)76.77</t>
  </si>
  <si>
    <t>(037)75.37</t>
  </si>
  <si>
    <t>(084)59.76</t>
  </si>
  <si>
    <t>(078)61.55</t>
  </si>
  <si>
    <t>(081)69.54</t>
  </si>
  <si>
    <t>(081)69.84</t>
  </si>
  <si>
    <t>(077)70.26</t>
  </si>
  <si>
    <t>(095)57.89</t>
  </si>
  <si>
    <t>(076)62.67</t>
  </si>
  <si>
    <t>(106)65.38</t>
  </si>
  <si>
    <t>(112)64.90</t>
  </si>
  <si>
    <t>(106)66.60</t>
  </si>
  <si>
    <t>(056)68.38</t>
  </si>
  <si>
    <t>(061)67</t>
  </si>
  <si>
    <t>(078)69.68</t>
  </si>
  <si>
    <t>(070)70.67</t>
  </si>
  <si>
    <t>(075)70.32</t>
  </si>
  <si>
    <t>(098)57.56</t>
  </si>
  <si>
    <t>(101)56.96</t>
  </si>
  <si>
    <t>(126)58.08</t>
  </si>
  <si>
    <t>(132)57.13</t>
  </si>
  <si>
    <t>(145)52.73</t>
  </si>
  <si>
    <t>(060)67.50</t>
  </si>
  <si>
    <t>(034)76.41</t>
  </si>
  <si>
    <t>(051)74.39</t>
  </si>
  <si>
    <t>(049)73.37</t>
  </si>
  <si>
    <t>(051)73.37</t>
  </si>
  <si>
    <t>(085)59.51</t>
  </si>
  <si>
    <t>(084)59.82</t>
  </si>
  <si>
    <t>(109)64.58</t>
  </si>
  <si>
    <t>(110)65.66</t>
  </si>
  <si>
    <t>(107)66.51</t>
  </si>
  <si>
    <t>(065)64.61</t>
  </si>
  <si>
    <t>(095)58.49</t>
  </si>
  <si>
    <t>(038)76.75</t>
  </si>
  <si>
    <t>(039)76.44</t>
  </si>
  <si>
    <t>(044)74.91</t>
  </si>
  <si>
    <t>(061)66.84</t>
  </si>
  <si>
    <t>(059)67.8</t>
  </si>
  <si>
    <t>(059)71.56</t>
  </si>
  <si>
    <t>(057)71.75</t>
  </si>
  <si>
    <t>(066)70.74</t>
  </si>
  <si>
    <t>(064)65.43</t>
  </si>
  <si>
    <t>(067)65.64</t>
  </si>
  <si>
    <t>(058)71.66</t>
  </si>
  <si>
    <t>(058)71.49</t>
  </si>
  <si>
    <t>(063)70.98</t>
  </si>
  <si>
    <t>(092)58.67</t>
  </si>
  <si>
    <t>(110)55.36</t>
  </si>
  <si>
    <t>(111)63.75</t>
  </si>
  <si>
    <t>(107)65.95</t>
  </si>
  <si>
    <t>(105)67.21</t>
  </si>
  <si>
    <t>(069)63.67</t>
  </si>
  <si>
    <t>(074)62.78</t>
  </si>
  <si>
    <t>(077)70.06</t>
  </si>
  <si>
    <t>(076)70.22</t>
  </si>
  <si>
    <t>(079)70.22</t>
  </si>
  <si>
    <t>(105)55.28</t>
  </si>
  <si>
    <t>(119)49.03</t>
  </si>
  <si>
    <t>(128)57.4</t>
  </si>
  <si>
    <t>(129)57.49</t>
  </si>
  <si>
    <t>(128)57.49</t>
  </si>
  <si>
    <t>(111)52.66</t>
  </si>
  <si>
    <t>(131)46.42</t>
  </si>
  <si>
    <t>(141)53.66</t>
  </si>
  <si>
    <t>(141)54.85</t>
  </si>
  <si>
    <t>(147)50.91</t>
  </si>
  <si>
    <t>(058)67.64</t>
  </si>
  <si>
    <t>(041)73.12</t>
  </si>
  <si>
    <t>(037)76.83</t>
  </si>
  <si>
    <t>(038)76.53</t>
  </si>
  <si>
    <t>(036)75.47</t>
  </si>
  <si>
    <t>(106)55.24</t>
  </si>
  <si>
    <t>(115)50.15</t>
  </si>
  <si>
    <t>(137)54.78</t>
  </si>
  <si>
    <t>(140)55.06</t>
  </si>
  <si>
    <t>(136)55.90</t>
  </si>
  <si>
    <t>(107)55.20</t>
  </si>
  <si>
    <t>(108)55.52</t>
  </si>
  <si>
    <t>(070)70.99</t>
  </si>
  <si>
    <t>(065)71.20</t>
  </si>
  <si>
    <t>(065)70.92</t>
  </si>
  <si>
    <t>(112)52.44</t>
  </si>
  <si>
    <t>(121)48.39</t>
  </si>
  <si>
    <t>(114)61.82</t>
  </si>
  <si>
    <t>(113)64.89</t>
  </si>
  <si>
    <t>(096)68.26</t>
  </si>
  <si>
    <t>(076)61.73</t>
  </si>
  <si>
    <t>(081)61.08</t>
  </si>
  <si>
    <t>(076)70.18</t>
  </si>
  <si>
    <t>(077)70.21</t>
  </si>
  <si>
    <t>(074)70.33</t>
  </si>
  <si>
    <t>(059)67.62</t>
  </si>
  <si>
    <t>(062)66.66</t>
  </si>
  <si>
    <t>(047)75.12</t>
  </si>
  <si>
    <t>(046)76.07</t>
  </si>
  <si>
    <t>(038)75.30</t>
  </si>
  <si>
    <t>(078)61.57</t>
  </si>
  <si>
    <t>(092)58.79</t>
  </si>
  <si>
    <t>(095)67.32</t>
  </si>
  <si>
    <t>(094)67.94</t>
  </si>
  <si>
    <t>(089)69.05</t>
  </si>
  <si>
    <t>(099)57.38</t>
  </si>
  <si>
    <t>(070)64.55</t>
  </si>
  <si>
    <t>(087)68.88</t>
  </si>
  <si>
    <t>(083)69.80</t>
  </si>
  <si>
    <t>(062)71.00</t>
  </si>
  <si>
    <t>(104)55.82</t>
  </si>
  <si>
    <t>(073)63.07</t>
  </si>
  <si>
    <t>(049)74.78</t>
  </si>
  <si>
    <t>(047)76.01</t>
  </si>
  <si>
    <t>(049)74.19</t>
  </si>
  <si>
    <t>(087)59.41</t>
  </si>
  <si>
    <t>(109)55.4</t>
  </si>
  <si>
    <t>(115)61.79</t>
  </si>
  <si>
    <t>(120)63.00</t>
  </si>
  <si>
    <t>(119)63.62</t>
  </si>
  <si>
    <t>(109)53.73</t>
  </si>
  <si>
    <t>(104)56.18</t>
  </si>
  <si>
    <t>(123)59.8</t>
  </si>
  <si>
    <t>(123)60.30</t>
  </si>
  <si>
    <t>(122)63.29</t>
  </si>
  <si>
    <t>(143)44.02</t>
  </si>
  <si>
    <t>(123)48.28</t>
  </si>
  <si>
    <t>(124)59.31</t>
  </si>
  <si>
    <t>(124)59.75</t>
  </si>
  <si>
    <t>(118)63.72</t>
  </si>
  <si>
    <t>(091)59.16</t>
  </si>
  <si>
    <t>(079)61.51</t>
  </si>
  <si>
    <t>(093)67.97</t>
  </si>
  <si>
    <t>(093)68.38</t>
  </si>
  <si>
    <t>(090)68.82</t>
  </si>
  <si>
    <t>(096)57.86</t>
  </si>
  <si>
    <t>(103)56.41</t>
  </si>
  <si>
    <t>(083)69.41</t>
  </si>
  <si>
    <t>(084)69.75</t>
  </si>
  <si>
    <t>(082)70.16</t>
  </si>
  <si>
    <t>(101)56.66</t>
  </si>
  <si>
    <t>(098)58.02</t>
  </si>
  <si>
    <t>(057)71.76</t>
  </si>
  <si>
    <t>(054)72.32</t>
  </si>
  <si>
    <t>(054)72.24</t>
  </si>
  <si>
    <t>(097)57.57</t>
  </si>
  <si>
    <t>(086)59.62</t>
  </si>
  <si>
    <t>(086)69.1</t>
  </si>
  <si>
    <t>(088)69.16</t>
  </si>
  <si>
    <t>(088)69.20</t>
  </si>
  <si>
    <t>(116)51.15</t>
  </si>
  <si>
    <t>(069)64.59</t>
  </si>
  <si>
    <t>(102)66.35</t>
  </si>
  <si>
    <t>(103)66.28</t>
  </si>
  <si>
    <t>(100)67.56</t>
  </si>
  <si>
    <t>(077)61.69</t>
  </si>
  <si>
    <t>(089)59.3</t>
  </si>
  <si>
    <t>(060)71.36</t>
  </si>
  <si>
    <t>(060)71.41</t>
  </si>
  <si>
    <t>(060)71.02</t>
  </si>
  <si>
    <t>(125)48.30</t>
  </si>
  <si>
    <t>(099)57.17</t>
  </si>
  <si>
    <t>(103)65.94</t>
  </si>
  <si>
    <t>(106)66.08</t>
  </si>
  <si>
    <t>(109)65.04</t>
  </si>
  <si>
    <t>(102)56.13</t>
  </si>
  <si>
    <t>(116)49.89</t>
  </si>
  <si>
    <t>(108)64.61</t>
  </si>
  <si>
    <t>(104)66.21</t>
  </si>
  <si>
    <t>(103)67.34</t>
  </si>
  <si>
    <t>(100)56.93</t>
  </si>
  <si>
    <t>(087)59.55</t>
  </si>
  <si>
    <t>(072)70.87</t>
  </si>
  <si>
    <t>(079)70.07</t>
  </si>
  <si>
    <t>(098)67.84</t>
  </si>
  <si>
    <t>(073)62.83</t>
  </si>
  <si>
    <t>(113)51.55</t>
  </si>
  <si>
    <t>(119)60.53</t>
  </si>
  <si>
    <t>(101)66.88</t>
  </si>
  <si>
    <t>(123)63.26</t>
  </si>
  <si>
    <t>(114)52.14</t>
  </si>
  <si>
    <t>(107)55.74</t>
  </si>
  <si>
    <t>(147)52.43</t>
  </si>
  <si>
    <t>(160)44.67</t>
  </si>
  <si>
    <t>(159)47.11</t>
  </si>
  <si>
    <t>(088)59.33</t>
  </si>
  <si>
    <t>(090)59.17</t>
  </si>
  <si>
    <t>(068)71.03</t>
  </si>
  <si>
    <t>(073)70.39</t>
  </si>
  <si>
    <t>(070)70.49</t>
  </si>
  <si>
    <t>(080)60.51</t>
  </si>
  <si>
    <t>(068)64.61</t>
  </si>
  <si>
    <t>(096)67.17</t>
  </si>
  <si>
    <t>(098)67.38</t>
  </si>
  <si>
    <t>(097)68.12</t>
  </si>
  <si>
    <t>(108)54.83</t>
  </si>
  <si>
    <t>(117)49.27</t>
  </si>
  <si>
    <t>(113)62.6</t>
  </si>
  <si>
    <t>(119)63.18</t>
  </si>
  <si>
    <t>(124)63.23</t>
  </si>
  <si>
    <t>(123)49.56</t>
  </si>
  <si>
    <t>(129)46.79</t>
  </si>
  <si>
    <t>(120)60.31</t>
  </si>
  <si>
    <t>(115)64.37</t>
  </si>
  <si>
    <t>(120)63.50</t>
  </si>
  <si>
    <t>(070)63.06</t>
  </si>
  <si>
    <t>(100)57.17</t>
  </si>
  <si>
    <t>(074)70.41</t>
  </si>
  <si>
    <t>(071)70.67</t>
  </si>
  <si>
    <t>(076)70.31</t>
  </si>
  <si>
    <t>(113)52.29</t>
  </si>
  <si>
    <t>(111)54.48</t>
  </si>
  <si>
    <t>(099)66.5</t>
  </si>
  <si>
    <t>(108)65.88</t>
  </si>
  <si>
    <t>(112)64.77</t>
  </si>
  <si>
    <t>(103)55.96</t>
  </si>
  <si>
    <t>(096)58.36</t>
  </si>
  <si>
    <t>(100)66.48</t>
  </si>
  <si>
    <t>(100)67.03</t>
  </si>
  <si>
    <t>(099)67.60</t>
  </si>
  <si>
    <t>(126)48.17</t>
  </si>
  <si>
    <t>(137)44.94</t>
  </si>
  <si>
    <t>(130)56.88</t>
  </si>
  <si>
    <t>(126)59.05</t>
  </si>
  <si>
    <t>(127)57.77</t>
  </si>
  <si>
    <t>(142)44.20</t>
  </si>
  <si>
    <t>(144)42.53</t>
  </si>
  <si>
    <t>(154)50.09</t>
  </si>
  <si>
    <t>(152)50.35</t>
  </si>
  <si>
    <t>(152)48.52</t>
  </si>
  <si>
    <t>(121)50.11</t>
  </si>
  <si>
    <t>(094)58.49</t>
  </si>
  <si>
    <t>(073)70.47</t>
  </si>
  <si>
    <t>(072)70.55</t>
  </si>
  <si>
    <t>(072)70.39</t>
  </si>
  <si>
    <t>(139)45.23</t>
  </si>
  <si>
    <t>(145)42.43</t>
  </si>
  <si>
    <t>(134)56.26</t>
  </si>
  <si>
    <t>(130)57.34</t>
  </si>
  <si>
    <t>(129)57.18</t>
  </si>
  <si>
    <t>(122)49.91</t>
  </si>
  <si>
    <t>(072)64.25</t>
  </si>
  <si>
    <t>(079)69.63</t>
  </si>
  <si>
    <t>(082)69.81</t>
  </si>
  <si>
    <t>(083)70.08</t>
  </si>
  <si>
    <t>(128)47.98</t>
  </si>
  <si>
    <t>(127)47.57</t>
  </si>
  <si>
    <t>(143)53.29</t>
  </si>
  <si>
    <t>(143)54.55</t>
  </si>
  <si>
    <t>(144)53.22</t>
  </si>
  <si>
    <t>(067)64.29</t>
  </si>
  <si>
    <t>(088)59.39</t>
  </si>
  <si>
    <t>(088)68.30</t>
  </si>
  <si>
    <t>(086)69.55</t>
  </si>
  <si>
    <t>(078)70.26</t>
  </si>
  <si>
    <t>(124)48.55</t>
  </si>
  <si>
    <t>(125)47.66</t>
  </si>
  <si>
    <t>(149)51.41</t>
  </si>
  <si>
    <t>(150)50.91</t>
  </si>
  <si>
    <t>(154)48.29</t>
  </si>
  <si>
    <t>(117)51.09</t>
  </si>
  <si>
    <t>(126)47.58</t>
  </si>
  <si>
    <t>(110)64.53</t>
  </si>
  <si>
    <t>(114)64.63</t>
  </si>
  <si>
    <t>(113)64.62</t>
  </si>
  <si>
    <t>(110)52.74</t>
  </si>
  <si>
    <t>(077)61.75</t>
  </si>
  <si>
    <t>(091)68.29</t>
  </si>
  <si>
    <t>(090)69.06</t>
  </si>
  <si>
    <t>(085)69.78</t>
  </si>
  <si>
    <t>(129)47.88</t>
  </si>
  <si>
    <t>(139)44.23</t>
  </si>
  <si>
    <t>(160)44.8</t>
  </si>
  <si>
    <t>(158)44.77</t>
  </si>
  <si>
    <t>(151)48.59</t>
  </si>
  <si>
    <t>(120)50.35</t>
  </si>
  <si>
    <t>(141)43.96</t>
  </si>
  <si>
    <t>(164)44.33</t>
  </si>
  <si>
    <t>(165)43.62</t>
  </si>
  <si>
    <t>(165)41.65</t>
  </si>
  <si>
    <t>(133)46.08</t>
  </si>
  <si>
    <t>(132)46.35</t>
  </si>
  <si>
    <t>(125)58.81</t>
  </si>
  <si>
    <t>(125)59.05</t>
  </si>
  <si>
    <t>(125)60.58</t>
  </si>
  <si>
    <t>(144)43.69</t>
  </si>
  <si>
    <t>(135)45.42</t>
  </si>
  <si>
    <t>(136)56.06</t>
  </si>
  <si>
    <t>(133)57.12</t>
  </si>
  <si>
    <t>(135)56.02</t>
  </si>
  <si>
    <t>(138)45.58</t>
  </si>
  <si>
    <t>(118)49.1</t>
  </si>
  <si>
    <t>(135)56.22</t>
  </si>
  <si>
    <t>(134)56.72</t>
  </si>
  <si>
    <t>(131)56.68</t>
  </si>
  <si>
    <t>(154)38.84</t>
  </si>
  <si>
    <t>(158)37.87</t>
  </si>
  <si>
    <t>(105)65.64</t>
  </si>
  <si>
    <t>(109)65.70</t>
  </si>
  <si>
    <t>(108)66.14</t>
  </si>
  <si>
    <t>(146)42.79</t>
  </si>
  <si>
    <t>(120)48.66</t>
  </si>
  <si>
    <t>(129)57.11</t>
  </si>
  <si>
    <t>(128)57.92</t>
  </si>
  <si>
    <t>(130)56.89</t>
  </si>
  <si>
    <t>(115)51.36</t>
  </si>
  <si>
    <t>(112)54.09</t>
  </si>
  <si>
    <t>(082)69.51</t>
  </si>
  <si>
    <t>(074)70.30</t>
  </si>
  <si>
    <t>(081)70.19</t>
  </si>
  <si>
    <t>(132)46.21</t>
  </si>
  <si>
    <t>(147)41.84</t>
  </si>
  <si>
    <t>(138)54.36</t>
  </si>
  <si>
    <t>(136)56.46</t>
  </si>
  <si>
    <t>(134)56.09</t>
  </si>
  <si>
    <t>(140)44.86</t>
  </si>
  <si>
    <t>(148)41.64</t>
  </si>
  <si>
    <t>(080)69.56</t>
  </si>
  <si>
    <t>(080)69.99</t>
  </si>
  <si>
    <t>(073)70.35</t>
  </si>
  <si>
    <t>(118)50.62</t>
  </si>
  <si>
    <t>(128)47.06</t>
  </si>
  <si>
    <t>(139)54.22</t>
  </si>
  <si>
    <t>(138)55.51</t>
  </si>
  <si>
    <t>(139)54.35</t>
  </si>
  <si>
    <t>(155)37.87</t>
  </si>
  <si>
    <t>(163)35.99</t>
  </si>
  <si>
    <t>(133)56.63</t>
  </si>
  <si>
    <t>(135)56.58</t>
  </si>
  <si>
    <t>(132)56.58</t>
  </si>
  <si>
    <t>(127)48.12</t>
  </si>
  <si>
    <t>(124)47.94</t>
  </si>
  <si>
    <t>(116)61.55</t>
  </si>
  <si>
    <t>(116)64.26</t>
  </si>
  <si>
    <t>(116)64.06</t>
  </si>
  <si>
    <t>(136)45.74</t>
  </si>
  <si>
    <t>(134)45.53</t>
  </si>
  <si>
    <t>(146)52.74</t>
  </si>
  <si>
    <t>(146)54.48</t>
  </si>
  <si>
    <t>(141)54.25</t>
  </si>
  <si>
    <t>(119)50.46</t>
  </si>
  <si>
    <t>(130)46.58</t>
  </si>
  <si>
    <t>(107)65.07</t>
  </si>
  <si>
    <t>(102)66.81</t>
  </si>
  <si>
    <t>(101)67.56</t>
  </si>
  <si>
    <t>(130)47.70</t>
  </si>
  <si>
    <t>(114)50.53</t>
  </si>
  <si>
    <t>(101)66.37</t>
  </si>
  <si>
    <t>(099)67.18</t>
  </si>
  <si>
    <t>(110)64.89</t>
  </si>
  <si>
    <t>(134)45.87</t>
  </si>
  <si>
    <t>(122)48.28</t>
  </si>
  <si>
    <t>(155)49.72</t>
  </si>
  <si>
    <t>(157)45.89</t>
  </si>
  <si>
    <t>(158)47.18</t>
  </si>
  <si>
    <t>(149)40.22</t>
  </si>
  <si>
    <t>(143)43.16</t>
  </si>
  <si>
    <t>(165)44.27</t>
  </si>
  <si>
    <t>(164)44.23</t>
  </si>
  <si>
    <t>(162)44.23</t>
  </si>
  <si>
    <t>(131)46.58</t>
  </si>
  <si>
    <t>(136)45.18</t>
  </si>
  <si>
    <t>(156)49.34</t>
  </si>
  <si>
    <t>(155)49.66</t>
  </si>
  <si>
    <t>(155)47.57</t>
  </si>
  <si>
    <t>(141)44.24</t>
  </si>
  <si>
    <t>(140)44.01</t>
  </si>
  <si>
    <t>(161)44.53</t>
  </si>
  <si>
    <t>(163)44.55</t>
  </si>
  <si>
    <t>(164)42.76</t>
  </si>
  <si>
    <t>(169)32.65</t>
  </si>
  <si>
    <t>(165)34.61</t>
  </si>
  <si>
    <t>(151)50.65</t>
  </si>
  <si>
    <t>(148)51.80</t>
  </si>
  <si>
    <t>(146)51.47</t>
  </si>
  <si>
    <t>(090)59.25</t>
  </si>
  <si>
    <t>(033)76.46</t>
  </si>
  <si>
    <t>(065)71.14</t>
  </si>
  <si>
    <t>(067)71.10</t>
  </si>
  <si>
    <t>(080)70.19</t>
  </si>
  <si>
    <t>(137)45.73</t>
  </si>
  <si>
    <t>(133)46.35</t>
  </si>
  <si>
    <t>(157)49.26</t>
  </si>
  <si>
    <t>(156)46.93</t>
  </si>
  <si>
    <t>(160)46.48</t>
  </si>
  <si>
    <t>(148)40.83</t>
  </si>
  <si>
    <t>(151)40.96</t>
  </si>
  <si>
    <t>(159)47.07</t>
  </si>
  <si>
    <t>(159)44.67</t>
  </si>
  <si>
    <t>(175)27.55</t>
  </si>
  <si>
    <t>(135)45.85</t>
  </si>
  <si>
    <t>(146)42.13</t>
  </si>
  <si>
    <t>(127)57.8</t>
  </si>
  <si>
    <t>(127)58.06</t>
  </si>
  <si>
    <t>(126)60.39</t>
  </si>
  <si>
    <t>(147)42.02</t>
  </si>
  <si>
    <t>(142)43.48</t>
  </si>
  <si>
    <t>(144)53.16</t>
  </si>
  <si>
    <t>(144)54.54</t>
  </si>
  <si>
    <t>(143)54.10</t>
  </si>
  <si>
    <t>(150)39.95</t>
  </si>
  <si>
    <t>(157)37.99</t>
  </si>
  <si>
    <t>(145)53.14</t>
  </si>
  <si>
    <t>(145)54.48</t>
  </si>
  <si>
    <t>(142)54.17</t>
  </si>
  <si>
    <t>(160)36.66</t>
  </si>
  <si>
    <t>(161)36.64</t>
  </si>
  <si>
    <t>(172)29.44</t>
  </si>
  <si>
    <t>(172)35.72</t>
  </si>
  <si>
    <t>(171)35.51</t>
  </si>
  <si>
    <t>(168)32.78</t>
  </si>
  <si>
    <t>(169)29.14</t>
  </si>
  <si>
    <t>(169)37.65</t>
  </si>
  <si>
    <t>(167)41.75</t>
  </si>
  <si>
    <t>(168)38.34</t>
  </si>
  <si>
    <t>(153)39.06</t>
  </si>
  <si>
    <t>(152)40.26</t>
  </si>
  <si>
    <t>(162)44.48</t>
  </si>
  <si>
    <t>(161)44.66</t>
  </si>
  <si>
    <t>(161)45.98</t>
  </si>
  <si>
    <t>(159)36.99</t>
  </si>
  <si>
    <t>(159)37.78</t>
  </si>
  <si>
    <t>(148)52.4</t>
  </si>
  <si>
    <t>(147)54.34</t>
  </si>
  <si>
    <t>(148)50.90</t>
  </si>
  <si>
    <t>(156)37.86</t>
  </si>
  <si>
    <t>(170)28.98</t>
  </si>
  <si>
    <t>(132)56.82</t>
  </si>
  <si>
    <t>(137)55.91</t>
  </si>
  <si>
    <t>(137)55.32</t>
  </si>
  <si>
    <t>(165)33.97</t>
  </si>
  <si>
    <t>(149)41.25</t>
  </si>
  <si>
    <t>(153)50.21</t>
  </si>
  <si>
    <t>(154)49.98</t>
  </si>
  <si>
    <t>(157)47.19</t>
  </si>
  <si>
    <t>(161)36.62</t>
  </si>
  <si>
    <t>(150)41</t>
  </si>
  <si>
    <t>(142)53.44</t>
  </si>
  <si>
    <t>(142)54.67</t>
  </si>
  <si>
    <t>(140)54.33</t>
  </si>
  <si>
    <t>(145)42.99</t>
  </si>
  <si>
    <t>(138)44.46</t>
  </si>
  <si>
    <t>(131)56.87</t>
  </si>
  <si>
    <t>(131)57.31</t>
  </si>
  <si>
    <t>(133)56.37</t>
  </si>
  <si>
    <t>(162)35.87</t>
  </si>
  <si>
    <t>(164)35.75</t>
  </si>
  <si>
    <t>(176)21.38</t>
  </si>
  <si>
    <t>(176)23.27</t>
  </si>
  <si>
    <t>(173)28.64</t>
  </si>
  <si>
    <t>(164)34.77</t>
  </si>
  <si>
    <t>(155)38.82</t>
  </si>
  <si>
    <t>(150)51.29</t>
  </si>
  <si>
    <t>(149)51.08</t>
  </si>
  <si>
    <t>(149)49.69</t>
  </si>
  <si>
    <t>(158)37.09</t>
  </si>
  <si>
    <t>(160)37.09</t>
  </si>
  <si>
    <t>(121)60.02</t>
  </si>
  <si>
    <t>(117)64.19</t>
  </si>
  <si>
    <t>(114)64.47</t>
  </si>
  <si>
    <t>(151)39.93</t>
  </si>
  <si>
    <t>(154)39.4</t>
  </si>
  <si>
    <t>(167)41.23</t>
  </si>
  <si>
    <t>(168)41.52</t>
  </si>
  <si>
    <t>(166)40.87</t>
  </si>
  <si>
    <t>(163)35.31</t>
  </si>
  <si>
    <t>(162)36.63</t>
  </si>
  <si>
    <t>(152)50.29</t>
  </si>
  <si>
    <t>(151)50.63</t>
  </si>
  <si>
    <t>(150)49.26</t>
  </si>
  <si>
    <t>(170)32.43</t>
  </si>
  <si>
    <t>(166)33.71</t>
  </si>
  <si>
    <t>(170)37.27</t>
  </si>
  <si>
    <t>(170)37.86</t>
  </si>
  <si>
    <t>(172)34.12</t>
  </si>
  <si>
    <t>(157)37.17</t>
  </si>
  <si>
    <t>(153)39.62</t>
  </si>
  <si>
    <t>(158)49.18</t>
  </si>
  <si>
    <t>(153)50.25</t>
  </si>
  <si>
    <t>(153)48.34</t>
  </si>
  <si>
    <t>(172)29.00</t>
  </si>
  <si>
    <t>(173)27.32</t>
  </si>
  <si>
    <t>(171)36.06</t>
  </si>
  <si>
    <t>(171)36.19</t>
  </si>
  <si>
    <t>(169)36.19</t>
  </si>
  <si>
    <t>(167)32.94</t>
  </si>
  <si>
    <t>(172)28.59</t>
  </si>
  <si>
    <t>(163)44.43</t>
  </si>
  <si>
    <t>(162)44.63</t>
  </si>
  <si>
    <t>(156)47.40</t>
  </si>
  <si>
    <t>(166)33.37</t>
  </si>
  <si>
    <t>(168)30.23</t>
  </si>
  <si>
    <t>(166)43.83</t>
  </si>
  <si>
    <t>(166)43.18</t>
  </si>
  <si>
    <t>(163)43.53</t>
  </si>
  <si>
    <t>(173)28.26</t>
  </si>
  <si>
    <t>(176)25.03</t>
  </si>
  <si>
    <t>(140)53.86</t>
  </si>
  <si>
    <t>(139)55.23</t>
  </si>
  <si>
    <t>(138)55.08</t>
  </si>
  <si>
    <t>(179)22.97</t>
  </si>
  <si>
    <t>(175)25.17</t>
  </si>
  <si>
    <t>(177)21.28</t>
  </si>
  <si>
    <t>(177)21.52</t>
  </si>
  <si>
    <t>(177)21.08</t>
  </si>
  <si>
    <t>(171)30.59</t>
  </si>
  <si>
    <t>(167)30.97</t>
  </si>
  <si>
    <t>(168)38.9</t>
  </si>
  <si>
    <t>(169)39.87</t>
  </si>
  <si>
    <t>(167)38.69</t>
  </si>
  <si>
    <t>(178)24.58</t>
  </si>
  <si>
    <t>(174)26.11</t>
  </si>
  <si>
    <t>(175)21.54</t>
  </si>
  <si>
    <t>(175)25.29</t>
  </si>
  <si>
    <t>(176)25.07</t>
  </si>
  <si>
    <t>(176)25.82</t>
  </si>
  <si>
    <t>(177)25.01</t>
  </si>
  <si>
    <t>(178)19.97</t>
  </si>
  <si>
    <t>(179)14.56</t>
  </si>
  <si>
    <t>(180)14.56</t>
  </si>
  <si>
    <t>(177)24.81</t>
  </si>
  <si>
    <t>(178)23.22</t>
  </si>
  <si>
    <t>(174)27.3</t>
  </si>
  <si>
    <t>(173)35.19</t>
  </si>
  <si>
    <t>(170)35.59</t>
  </si>
  <si>
    <t>(180)21.72</t>
  </si>
  <si>
    <t>(180)13.92</t>
  </si>
  <si>
    <t>(179)18.72</t>
  </si>
  <si>
    <t>(180)14.18</t>
  </si>
  <si>
    <t>(179)16.60</t>
  </si>
  <si>
    <t>(152)39.75</t>
  </si>
  <si>
    <t>(156)38.27</t>
  </si>
  <si>
    <t>(122)59.81</t>
  </si>
  <si>
    <t>(122)62.30</t>
  </si>
  <si>
    <t>(121)63.45</t>
  </si>
  <si>
    <t>(175)27.22</t>
  </si>
  <si>
    <t>(171)28.94</t>
  </si>
  <si>
    <t>(173)29.37</t>
  </si>
  <si>
    <t>(174)27.43</t>
  </si>
  <si>
    <t>(174)28.22</t>
  </si>
  <si>
    <t>(174)27.86</t>
  </si>
  <si>
    <t>(179)19.62</t>
  </si>
  <si>
    <t>(180)18.55</t>
  </si>
  <si>
    <t>(178)16.50</t>
  </si>
  <si>
    <t>(178)19.74</t>
  </si>
  <si>
    <t>Press Freedom</t>
  </si>
  <si>
    <t>Score</t>
  </si>
  <si>
    <t>Change</t>
  </si>
  <si>
    <t>Economic Freedom</t>
  </si>
  <si>
    <t>P</t>
  </si>
  <si>
    <t>Q</t>
  </si>
  <si>
    <t>Particulate matter(PM2.5) (in μg/m3)WHO-Guideline=5</t>
  </si>
  <si>
    <t>Loss of lifeexpectancy(years)</t>
  </si>
  <si>
    <t>American Samoa</t>
  </si>
  <si>
    <t>−1.57</t>
  </si>
  <si>
    <t>−0.67</t>
  </si>
  <si>
    <t>−1.74</t>
  </si>
  <si>
    <t>−2.41</t>
  </si>
  <si>
    <t>British Virgin Islands</t>
  </si>
  <si>
    <t>−1.36</t>
  </si>
  <si>
    <t>−2.70</t>
  </si>
  <si>
    <t>−1.96</t>
  </si>
  <si>
    <t>−2.86</t>
  </si>
  <si>
    <t>−1.31</t>
  </si>
  <si>
    <t>Falklands</t>
  </si>
  <si>
    <t>Federated States of Micronesia</t>
  </si>
  <si>
    <t>French Guiana</t>
  </si>
  <si>
    <t>Gibraltar</t>
  </si>
  <si>
    <t>−1.97</t>
  </si>
  <si>
    <t>−0.68</t>
  </si>
  <si>
    <t>−3.57</t>
  </si>
  <si>
    <t>−2.69</t>
  </si>
  <si>
    <t>−1.82</t>
  </si>
  <si>
    <t>−2.24</t>
  </si>
  <si>
    <t>−0.38</t>
  </si>
  <si>
    <t>−0.57</t>
  </si>
  <si>
    <t>Martinique</t>
  </si>
  <si>
    <t>Mayotte</t>
  </si>
  <si>
    <t>−1.04</t>
  </si>
  <si>
    <t>−2.46</t>
  </si>
  <si>
    <t>−2.32</t>
  </si>
  <si>
    <t>−3.35</t>
  </si>
  <si>
    <t>−3.32</t>
  </si>
  <si>
    <t>−2.01</t>
  </si>
  <si>
    <t>−2.64</t>
  </si>
  <si>
    <t>−2.78</t>
  </si>
  <si>
    <t>Réunion</t>
  </si>
  <si>
    <t>−0.87</t>
  </si>
  <si>
    <t>−1.38</t>
  </si>
  <si>
    <t>−1.18</t>
  </si>
  <si>
    <t>−1.58</t>
  </si>
  <si>
    <t>US Virgin Islands</t>
  </si>
  <si>
    <t>−1.68</t>
  </si>
  <si>
    <t>Dinaric Alps</t>
  </si>
  <si>
    <t>Kosovo[c]</t>
  </si>
  <si>
    <t>Micronesia, Federated States of</t>
  </si>
  <si>
    <t>Av Height</t>
  </si>
  <si>
    <t>https://en.wikipedia.org/wiki/List_of_countries_by_air_pollution</t>
  </si>
  <si>
    <t>Height</t>
  </si>
  <si>
    <t>https://en.wikipedia.org/wiki/Average_human_height_by_country</t>
  </si>
  <si>
    <t>Good Country</t>
  </si>
  <si>
    <t>https://en.wikipedia.org/wiki/Good_Country_Index#Methodology</t>
  </si>
  <si>
    <t>2022 rank[3]</t>
  </si>
  <si>
    <t>R</t>
  </si>
  <si>
    <t>S</t>
  </si>
  <si>
    <t>T</t>
  </si>
  <si>
    <t>Air Quality</t>
  </si>
  <si>
    <t>EU</t>
  </si>
  <si>
    <t>Other EU</t>
  </si>
  <si>
    <t>https://en.wikipedia.org/wiki/World_Press_Freedom_Index</t>
  </si>
  <si>
    <t>https://en.wikipedia.org/wiki/Index_of_Economic_Freedom</t>
  </si>
  <si>
    <t>Alpha Order</t>
  </si>
  <si>
    <t>PISA Score Overall</t>
  </si>
  <si>
    <t>Created by William Campbell</t>
  </si>
  <si>
    <t>me@williamcampbell.ie</t>
  </si>
  <si>
    <t>Strong Negative Correlation</t>
  </si>
  <si>
    <t>Moderate Negative Correlation</t>
  </si>
  <si>
    <t>Weak Negative Correlation</t>
  </si>
  <si>
    <t>No Correlation</t>
  </si>
  <si>
    <t>Weak Correlation</t>
  </si>
  <si>
    <t>Moderate Correlation</t>
  </si>
  <si>
    <t>Strong Correlation</t>
  </si>
  <si>
    <t>no correlation</t>
  </si>
  <si>
    <t>a strong negative correlation</t>
  </si>
  <si>
    <t>a moderate negative correlation</t>
  </si>
  <si>
    <t>a weak negative correlation</t>
  </si>
  <si>
    <t>a weak correlation</t>
  </si>
  <si>
    <t>a moderate correlation</t>
  </si>
  <si>
    <t>a strong correlation</t>
  </si>
  <si>
    <t>All</t>
  </si>
  <si>
    <t>OECD</t>
  </si>
  <si>
    <t>Asia.and.Australasia</t>
  </si>
  <si>
    <t>Central.and.Eastern.Europe</t>
  </si>
  <si>
    <t>Latin.America.and.the.Caribbean</t>
  </si>
  <si>
    <t>Middle.East.and.North.Africa</t>
  </si>
  <si>
    <t>North.America</t>
  </si>
  <si>
    <t>Sub.Saharan.Africa</t>
  </si>
  <si>
    <t>Western.Europe</t>
  </si>
  <si>
    <t>Sort and Filter</t>
  </si>
  <si>
    <t>=</t>
  </si>
  <si>
    <t xml:space="preserve"> A rising line indicates a positive correlation, falling indicates a negative correlation, and a flat, or nearly flat line means no correlation. The blue dots show the positions of each country. See the main chart for country labels</t>
  </si>
  <si>
    <t>Correlation is measured between 0 and 1 (with negative correaltions between 0 and -1). 
Values of 0.1 or greater are considered statistically significant weak correlations; 0.3 or greater is a moderate correlation, and 0.5 or greater is a strong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</si>
</sst>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9" fillId="2" borderId="0" xfId="0" applyFont="1" applyFill="1" applyProtection="1">
      <protection locked="0"/>
    </xf>
    <xf numFmtId="0" fontId="0" fillId="3" borderId="1" xfId="0" applyFill="1" applyBorder="1"/>
    <xf numFmtId="0" fontId="0" fillId="0" borderId="1" xfId="0" applyBorder="1"/>
    <xf numFmtId="0" fontId="6" fillId="2" borderId="0" xfId="1" applyFill="1" applyProtection="1"/>
    <xf numFmtId="0" fontId="7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6" fillId="2" borderId="0" xfId="1" applyFill="1" applyAlignment="1" applyProtection="1">
      <alignment vertical="center"/>
    </xf>
    <xf numFmtId="0" fontId="5" fillId="2" borderId="0" xfId="0" applyFont="1" applyFill="1"/>
    <xf numFmtId="0" fontId="1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13" fillId="0" borderId="0" xfId="0" applyFont="1"/>
    <xf numFmtId="0" fontId="2" fillId="2" borderId="0" xfId="0" applyFont="1" applyFill="1" applyAlignment="1">
      <alignment horizontal="right"/>
    </xf>
    <xf numFmtId="0" fontId="10" fillId="2" borderId="0" xfId="0" applyFont="1" applyFill="1" applyAlignment="1">
      <alignment vertical="center"/>
    </xf>
    <xf numFmtId="43" fontId="0" fillId="2" borderId="0" xfId="0" applyNumberFormat="1" applyFill="1"/>
    <xf numFmtId="2" fontId="0" fillId="2" borderId="0" xfId="0" applyNumberFormat="1" applyFill="1"/>
    <xf numFmtId="2" fontId="0" fillId="0" borderId="0" xfId="0" applyNumberFormat="1"/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9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right" vertical="center"/>
    </xf>
    <xf numFmtId="164" fontId="16" fillId="2" borderId="2" xfId="2" applyNumberFormat="1" applyFont="1" applyFill="1" applyBorder="1" applyAlignment="1" applyProtection="1">
      <alignment horizontal="center" vertical="center"/>
    </xf>
    <xf numFmtId="164" fontId="16" fillId="2" borderId="3" xfId="2" applyNumberFormat="1" applyFont="1" applyFill="1" applyBorder="1" applyAlignment="1" applyProtection="1">
      <alignment horizontal="center" vertical="center"/>
    </xf>
    <xf numFmtId="164" fontId="16" fillId="2" borderId="4" xfId="2" applyNumberFormat="1" applyFont="1" applyFill="1" applyBorder="1" applyAlignment="1" applyProtection="1">
      <alignment horizontal="center" vertical="center"/>
    </xf>
    <xf numFmtId="164" fontId="16" fillId="2" borderId="5" xfId="2" applyNumberFormat="1" applyFont="1" applyFill="1" applyBorder="1" applyAlignment="1" applyProtection="1">
      <alignment horizontal="center" vertical="center"/>
    </xf>
    <xf numFmtId="164" fontId="16" fillId="2" borderId="6" xfId="2" applyNumberFormat="1" applyFont="1" applyFill="1" applyBorder="1" applyAlignment="1" applyProtection="1">
      <alignment horizontal="center" vertical="center"/>
    </xf>
    <xf numFmtId="164" fontId="16" fillId="2" borderId="7" xfId="2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70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7DB0E3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sheetMetadata" Target="metadata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379018219723238E-2"/>
          <c:y val="3.3625045601467937E-2"/>
          <c:w val="0.96997179993050742"/>
          <c:h val="0.89950102902581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'Democracy v other indices'!$Y$4</c:f>
              <c:strCache>
                <c:ptCount val="1"/>
                <c:pt idx="0">
                  <c:v>GDP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'Democracy v other indices'!$X$5:$X$200</c:f>
              <c:numCache>
                <c:formatCode>General</c:formatCode>
                <c:ptCount val="196"/>
                <c:pt idx="0">
                  <c:v>16</c:v>
                </c:pt>
                <c:pt idx="1">
                  <c:v>88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  <c:pt idx="5">
                  <c:v>23</c:v>
                </c:pt>
                <c:pt idx="6">
                  <c:v>7</c:v>
                </c:pt>
                <c:pt idx="7">
                  <c:v>11</c:v>
                </c:pt>
                <c:pt idx="8">
                  <c:v>34</c:v>
                </c:pt>
                <c:pt idx="9">
                  <c:v>69</c:v>
                </c:pt>
                <c:pt idx="10">
                  <c:v>2</c:v>
                </c:pt>
                <c:pt idx="11">
                  <c:v>30</c:v>
                </c:pt>
                <c:pt idx="12">
                  <c:v>28</c:v>
                </c:pt>
                <c:pt idx="13">
                  <c:v>22</c:v>
                </c:pt>
                <c:pt idx="14">
                  <c:v>1</c:v>
                </c:pt>
                <c:pt idx="15">
                  <c:v>23</c:v>
                </c:pt>
                <c:pt idx="16">
                  <c:v>3</c:v>
                </c:pt>
                <c:pt idx="17">
                  <c:v>18</c:v>
                </c:pt>
                <c:pt idx="18">
                  <c:v>37</c:v>
                </c:pt>
                <c:pt idx="19">
                  <c:v>9</c:v>
                </c:pt>
                <c:pt idx="20">
                  <c:v>36</c:v>
                </c:pt>
                <c:pt idx="21">
                  <c:v>31</c:v>
                </c:pt>
                <c:pt idx="22">
                  <c:v>111</c:v>
                </c:pt>
                <c:pt idx="23">
                  <c:v>13</c:v>
                </c:pt>
                <c:pt idx="24">
                  <c:v>6</c:v>
                </c:pt>
                <c:pt idx="25">
                  <c:v>31</c:v>
                </c:pt>
                <c:pt idx="26">
                  <c:v>5</c:v>
                </c:pt>
                <c:pt idx="27">
                  <c:v>18</c:v>
                </c:pt>
                <c:pt idx="28">
                  <c:v>12</c:v>
                </c:pt>
                <c:pt idx="29">
                  <c:v>20</c:v>
                </c:pt>
                <c:pt idx="30">
                  <c:v>114</c:v>
                </c:pt>
                <c:pt idx="31">
                  <c:v>63</c:v>
                </c:pt>
                <c:pt idx="32">
                  <c:v>25</c:v>
                </c:pt>
                <c:pt idx="33">
                  <c:v>139</c:v>
                </c:pt>
                <c:pt idx="34">
                  <c:v>148</c:v>
                </c:pt>
                <c:pt idx="35">
                  <c:v>102</c:v>
                </c:pt>
                <c:pt idx="36">
                  <c:v>135</c:v>
                </c:pt>
                <c:pt idx="37">
                  <c:v>14</c:v>
                </c:pt>
                <c:pt idx="38">
                  <c:v>27</c:v>
                </c:pt>
                <c:pt idx="39">
                  <c:v>150</c:v>
                </c:pt>
                <c:pt idx="40">
                  <c:v>85</c:v>
                </c:pt>
                <c:pt idx="41">
                  <c:v>58</c:v>
                </c:pt>
                <c:pt idx="42">
                  <c:v>29</c:v>
                </c:pt>
                <c:pt idx="43">
                  <c:v>17</c:v>
                </c:pt>
                <c:pt idx="44">
                  <c:v>41</c:v>
                </c:pt>
                <c:pt idx="45">
                  <c:v>110</c:v>
                </c:pt>
                <c:pt idx="46">
                  <c:v>44</c:v>
                </c:pt>
                <c:pt idx="47">
                  <c:v>66</c:v>
                </c:pt>
                <c:pt idx="48">
                  <c:v>48</c:v>
                </c:pt>
                <c:pt idx="49">
                  <c:v>70</c:v>
                </c:pt>
                <c:pt idx="50">
                  <c:v>40</c:v>
                </c:pt>
                <c:pt idx="51">
                  <c:v>52</c:v>
                </c:pt>
                <c:pt idx="52">
                  <c:v>54</c:v>
                </c:pt>
                <c:pt idx="53">
                  <c:v>50</c:v>
                </c:pt>
                <c:pt idx="54">
                  <c:v>39</c:v>
                </c:pt>
                <c:pt idx="55">
                  <c:v>64</c:v>
                </c:pt>
                <c:pt idx="56">
                  <c:v>60</c:v>
                </c:pt>
                <c:pt idx="57">
                  <c:v>93</c:v>
                </c:pt>
                <c:pt idx="58">
                  <c:v>90</c:v>
                </c:pt>
                <c:pt idx="59">
                  <c:v>143</c:v>
                </c:pt>
                <c:pt idx="60">
                  <c:v>37</c:v>
                </c:pt>
                <c:pt idx="61">
                  <c:v>136</c:v>
                </c:pt>
                <c:pt idx="62">
                  <c:v>153</c:v>
                </c:pt>
                <c:pt idx="63">
                  <c:v>120</c:v>
                </c:pt>
                <c:pt idx="64">
                  <c:v>112</c:v>
                </c:pt>
                <c:pt idx="65">
                  <c:v>62</c:v>
                </c:pt>
                <c:pt idx="66">
                  <c:v>82</c:v>
                </c:pt>
                <c:pt idx="67">
                  <c:v>122</c:v>
                </c:pt>
                <c:pt idx="68">
                  <c:v>119</c:v>
                </c:pt>
                <c:pt idx="69">
                  <c:v>75</c:v>
                </c:pt>
                <c:pt idx="70">
                  <c:v>55</c:v>
                </c:pt>
                <c:pt idx="71">
                  <c:v>20</c:v>
                </c:pt>
                <c:pt idx="72">
                  <c:v>130</c:v>
                </c:pt>
                <c:pt idx="73">
                  <c:v>115</c:v>
                </c:pt>
                <c:pt idx="74">
                  <c:v>51</c:v>
                </c:pt>
                <c:pt idx="75">
                  <c:v>77</c:v>
                </c:pt>
                <c:pt idx="76">
                  <c:v>84</c:v>
                </c:pt>
                <c:pt idx="77">
                  <c:v>151</c:v>
                </c:pt>
                <c:pt idx="78">
                  <c:v>59</c:v>
                </c:pt>
                <c:pt idx="79">
                  <c:v>144</c:v>
                </c:pt>
                <c:pt idx="80">
                  <c:v>163</c:v>
                </c:pt>
                <c:pt idx="81">
                  <c:v>81</c:v>
                </c:pt>
                <c:pt idx="82">
                  <c:v>53</c:v>
                </c:pt>
                <c:pt idx="83">
                  <c:v>157</c:v>
                </c:pt>
                <c:pt idx="84">
                  <c:v>109</c:v>
                </c:pt>
                <c:pt idx="85">
                  <c:v>148</c:v>
                </c:pt>
                <c:pt idx="86">
                  <c:v>89</c:v>
                </c:pt>
                <c:pt idx="87">
                  <c:v>96</c:v>
                </c:pt>
                <c:pt idx="88">
                  <c:v>128</c:v>
                </c:pt>
                <c:pt idx="89">
                  <c:v>155</c:v>
                </c:pt>
                <c:pt idx="90">
                  <c:v>142</c:v>
                </c:pt>
                <c:pt idx="91">
                  <c:v>95</c:v>
                </c:pt>
                <c:pt idx="92">
                  <c:v>45</c:v>
                </c:pt>
                <c:pt idx="93">
                  <c:v>98</c:v>
                </c:pt>
                <c:pt idx="94">
                  <c:v>74</c:v>
                </c:pt>
                <c:pt idx="95">
                  <c:v>49</c:v>
                </c:pt>
                <c:pt idx="96">
                  <c:v>127</c:v>
                </c:pt>
                <c:pt idx="97">
                  <c:v>121</c:v>
                </c:pt>
                <c:pt idx="98">
                  <c:v>162</c:v>
                </c:pt>
                <c:pt idx="99">
                  <c:v>45</c:v>
                </c:pt>
                <c:pt idx="100">
                  <c:v>159</c:v>
                </c:pt>
                <c:pt idx="101">
                  <c:v>100</c:v>
                </c:pt>
                <c:pt idx="102">
                  <c:v>68</c:v>
                </c:pt>
                <c:pt idx="103">
                  <c:v>91</c:v>
                </c:pt>
                <c:pt idx="104">
                  <c:v>80</c:v>
                </c:pt>
                <c:pt idx="105">
                  <c:v>56</c:v>
                </c:pt>
                <c:pt idx="106">
                  <c:v>83</c:v>
                </c:pt>
                <c:pt idx="107">
                  <c:v>41</c:v>
                </c:pt>
                <c:pt idx="108">
                  <c:v>166</c:v>
                </c:pt>
                <c:pt idx="109">
                  <c:v>117</c:v>
                </c:pt>
                <c:pt idx="110">
                  <c:v>86</c:v>
                </c:pt>
                <c:pt idx="111">
                  <c:v>152</c:v>
                </c:pt>
                <c:pt idx="112">
                  <c:v>118</c:v>
                </c:pt>
                <c:pt idx="113">
                  <c:v>67</c:v>
                </c:pt>
                <c:pt idx="114">
                  <c:v>33</c:v>
                </c:pt>
                <c:pt idx="115">
                  <c:v>146</c:v>
                </c:pt>
                <c:pt idx="116">
                  <c:v>116</c:v>
                </c:pt>
                <c:pt idx="117">
                  <c:v>158</c:v>
                </c:pt>
                <c:pt idx="118">
                  <c:v>87</c:v>
                </c:pt>
                <c:pt idx="119">
                  <c:v>106</c:v>
                </c:pt>
                <c:pt idx="120">
                  <c:v>108</c:v>
                </c:pt>
                <c:pt idx="121">
                  <c:v>65</c:v>
                </c:pt>
                <c:pt idx="122">
                  <c:v>129</c:v>
                </c:pt>
                <c:pt idx="123">
                  <c:v>154</c:v>
                </c:pt>
                <c:pt idx="124">
                  <c:v>122</c:v>
                </c:pt>
                <c:pt idx="125">
                  <c:v>99</c:v>
                </c:pt>
                <c:pt idx="126">
                  <c:v>131</c:v>
                </c:pt>
                <c:pt idx="127">
                  <c:v>100</c:v>
                </c:pt>
                <c:pt idx="128">
                  <c:v>76</c:v>
                </c:pt>
                <c:pt idx="129">
                  <c:v>167</c:v>
                </c:pt>
                <c:pt idx="130">
                  <c:v>134</c:v>
                </c:pt>
                <c:pt idx="131">
                  <c:v>141</c:v>
                </c:pt>
                <c:pt idx="132">
                  <c:v>92</c:v>
                </c:pt>
                <c:pt idx="133">
                  <c:v>147</c:v>
                </c:pt>
                <c:pt idx="134">
                  <c:v>107</c:v>
                </c:pt>
                <c:pt idx="135">
                  <c:v>78</c:v>
                </c:pt>
                <c:pt idx="136">
                  <c:v>126</c:v>
                </c:pt>
                <c:pt idx="137">
                  <c:v>47</c:v>
                </c:pt>
                <c:pt idx="138">
                  <c:v>156</c:v>
                </c:pt>
                <c:pt idx="139">
                  <c:v>79</c:v>
                </c:pt>
                <c:pt idx="140">
                  <c:v>138</c:v>
                </c:pt>
                <c:pt idx="141">
                  <c:v>103</c:v>
                </c:pt>
                <c:pt idx="142">
                  <c:v>97</c:v>
                </c:pt>
                <c:pt idx="143">
                  <c:v>140</c:v>
                </c:pt>
                <c:pt idx="144">
                  <c:v>133</c:v>
                </c:pt>
                <c:pt idx="145">
                  <c:v>160</c:v>
                </c:pt>
                <c:pt idx="146">
                  <c:v>113</c:v>
                </c:pt>
                <c:pt idx="147">
                  <c:v>137</c:v>
                </c:pt>
                <c:pt idx="148">
                  <c:v>122</c:v>
                </c:pt>
                <c:pt idx="149">
                  <c:v>145</c:v>
                </c:pt>
                <c:pt idx="150">
                  <c:v>57</c:v>
                </c:pt>
                <c:pt idx="151">
                  <c:v>132</c:v>
                </c:pt>
                <c:pt idx="152">
                  <c:v>104</c:v>
                </c:pt>
                <c:pt idx="153">
                  <c:v>71</c:v>
                </c:pt>
                <c:pt idx="154">
                  <c:v>161</c:v>
                </c:pt>
                <c:pt idx="155">
                  <c:v>35</c:v>
                </c:pt>
                <c:pt idx="156">
                  <c:v>26</c:v>
                </c:pt>
                <c:pt idx="157">
                  <c:v>105</c:v>
                </c:pt>
                <c:pt idx="158">
                  <c:v>10</c:v>
                </c:pt>
              </c:numCache>
            </c:numRef>
          </c:xVal>
          <c:yVal>
            <c:numRef>
              <c:f>'Democracy v other indices'!$Y$5:$Y$200</c:f>
              <c:numCache>
                <c:formatCode>General</c:formatCode>
                <c:ptCount val="196"/>
                <c:pt idx="0">
                  <c:v>28</c:v>
                </c:pt>
                <c:pt idx="1">
                  <c:v>23</c:v>
                </c:pt>
                <c:pt idx="2">
                  <c:v>4</c:v>
                </c:pt>
                <c:pt idx="3">
                  <c:v>11</c:v>
                </c:pt>
                <c:pt idx="4">
                  <c:v>12</c:v>
                </c:pt>
                <c:pt idx="5">
                  <c:v>38</c:v>
                </c:pt>
                <c:pt idx="6">
                  <c:v>2</c:v>
                </c:pt>
                <c:pt idx="7">
                  <c:v>1</c:v>
                </c:pt>
                <c:pt idx="8">
                  <c:v>33</c:v>
                </c:pt>
                <c:pt idx="9">
                  <c:v>7</c:v>
                </c:pt>
                <c:pt idx="10">
                  <c:v>24</c:v>
                </c:pt>
                <c:pt idx="11">
                  <c:v>15</c:v>
                </c:pt>
                <c:pt idx="12">
                  <c:v>34</c:v>
                </c:pt>
                <c:pt idx="13">
                  <c:v>32</c:v>
                </c:pt>
                <c:pt idx="14">
                  <c:v>3</c:v>
                </c:pt>
                <c:pt idx="15">
                  <c:v>26</c:v>
                </c:pt>
                <c:pt idx="16">
                  <c:v>9</c:v>
                </c:pt>
                <c:pt idx="17">
                  <c:v>25</c:v>
                </c:pt>
                <c:pt idx="18">
                  <c:v>36</c:v>
                </c:pt>
                <c:pt idx="19">
                  <c:v>13</c:v>
                </c:pt>
                <c:pt idx="20">
                  <c:v>18</c:v>
                </c:pt>
                <c:pt idx="21">
                  <c:v>45</c:v>
                </c:pt>
                <c:pt idx="22">
                  <c:v>5</c:v>
                </c:pt>
                <c:pt idx="23">
                  <c:v>14</c:v>
                </c:pt>
                <c:pt idx="24">
                  <c:v>10</c:v>
                </c:pt>
                <c:pt idx="25">
                  <c:v>37</c:v>
                </c:pt>
                <c:pt idx="26">
                  <c:v>16</c:v>
                </c:pt>
                <c:pt idx="27">
                  <c:v>17</c:v>
                </c:pt>
                <c:pt idx="28">
                  <c:v>19</c:v>
                </c:pt>
                <c:pt idx="29">
                  <c:v>49</c:v>
                </c:pt>
                <c:pt idx="30">
                  <c:v>29</c:v>
                </c:pt>
                <c:pt idx="31">
                  <c:v>89</c:v>
                </c:pt>
                <c:pt idx="32">
                  <c:v>62</c:v>
                </c:pt>
                <c:pt idx="33">
                  <c:v>39</c:v>
                </c:pt>
                <c:pt idx="34">
                  <c:v>64</c:v>
                </c:pt>
                <c:pt idx="35">
                  <c:v>87</c:v>
                </c:pt>
                <c:pt idx="36">
                  <c:v>154</c:v>
                </c:pt>
                <c:pt idx="37">
                  <c:v>55</c:v>
                </c:pt>
                <c:pt idx="38">
                  <c:v>42</c:v>
                </c:pt>
                <c:pt idx="39">
                  <c:v>41</c:v>
                </c:pt>
                <c:pt idx="40">
                  <c:v>98</c:v>
                </c:pt>
                <c:pt idx="41">
                  <c:v>58</c:v>
                </c:pt>
                <c:pt idx="42">
                  <c:v>8</c:v>
                </c:pt>
                <c:pt idx="43">
                  <c:v>70</c:v>
                </c:pt>
                <c:pt idx="44">
                  <c:v>54</c:v>
                </c:pt>
                <c:pt idx="45">
                  <c:v>120</c:v>
                </c:pt>
                <c:pt idx="46">
                  <c:v>47</c:v>
                </c:pt>
                <c:pt idx="47">
                  <c:v>100</c:v>
                </c:pt>
                <c:pt idx="48">
                  <c:v>61</c:v>
                </c:pt>
                <c:pt idx="49">
                  <c:v>130</c:v>
                </c:pt>
                <c:pt idx="50">
                  <c:v>67</c:v>
                </c:pt>
                <c:pt idx="51">
                  <c:v>81</c:v>
                </c:pt>
                <c:pt idx="52">
                  <c:v>72</c:v>
                </c:pt>
                <c:pt idx="53">
                  <c:v>50</c:v>
                </c:pt>
                <c:pt idx="54">
                  <c:v>44</c:v>
                </c:pt>
                <c:pt idx="55">
                  <c:v>82</c:v>
                </c:pt>
                <c:pt idx="56">
                  <c:v>63</c:v>
                </c:pt>
                <c:pt idx="57">
                  <c:v>133</c:v>
                </c:pt>
                <c:pt idx="58">
                  <c:v>78</c:v>
                </c:pt>
                <c:pt idx="59">
                  <c:v>143</c:v>
                </c:pt>
                <c:pt idx="60">
                  <c:v>48</c:v>
                </c:pt>
                <c:pt idx="61">
                  <c:v>122</c:v>
                </c:pt>
                <c:pt idx="62">
                  <c:v>51</c:v>
                </c:pt>
                <c:pt idx="63">
                  <c:v>80</c:v>
                </c:pt>
                <c:pt idx="64">
                  <c:v>126</c:v>
                </c:pt>
                <c:pt idx="65">
                  <c:v>68</c:v>
                </c:pt>
                <c:pt idx="66">
                  <c:v>129</c:v>
                </c:pt>
                <c:pt idx="67">
                  <c:v>118</c:v>
                </c:pt>
                <c:pt idx="68">
                  <c:v>46</c:v>
                </c:pt>
                <c:pt idx="69">
                  <c:v>144</c:v>
                </c:pt>
                <c:pt idx="70">
                  <c:v>97</c:v>
                </c:pt>
                <c:pt idx="71">
                  <c:v>83</c:v>
                </c:pt>
                <c:pt idx="72">
                  <c:v>91</c:v>
                </c:pt>
                <c:pt idx="73">
                  <c:v>132</c:v>
                </c:pt>
                <c:pt idx="74">
                  <c:v>86</c:v>
                </c:pt>
                <c:pt idx="75">
                  <c:v>94</c:v>
                </c:pt>
                <c:pt idx="76">
                  <c:v>115</c:v>
                </c:pt>
                <c:pt idx="77">
                  <c:v>99</c:v>
                </c:pt>
                <c:pt idx="78">
                  <c:v>109</c:v>
                </c:pt>
                <c:pt idx="79">
                  <c:v>69</c:v>
                </c:pt>
                <c:pt idx="80">
                  <c:v>176</c:v>
                </c:pt>
                <c:pt idx="81">
                  <c:v>135</c:v>
                </c:pt>
                <c:pt idx="82">
                  <c:v>131</c:v>
                </c:pt>
                <c:pt idx="83">
                  <c:v>90</c:v>
                </c:pt>
                <c:pt idx="84">
                  <c:v>167</c:v>
                </c:pt>
                <c:pt idx="85">
                  <c:v>153</c:v>
                </c:pt>
                <c:pt idx="86">
                  <c:v>105</c:v>
                </c:pt>
                <c:pt idx="87">
                  <c:v>117</c:v>
                </c:pt>
                <c:pt idx="88">
                  <c:v>93</c:v>
                </c:pt>
                <c:pt idx="89">
                  <c:v>181</c:v>
                </c:pt>
                <c:pt idx="90">
                  <c:v>155</c:v>
                </c:pt>
                <c:pt idx="91">
                  <c:v>142</c:v>
                </c:pt>
                <c:pt idx="92">
                  <c:v>102</c:v>
                </c:pt>
                <c:pt idx="93">
                  <c:v>187</c:v>
                </c:pt>
                <c:pt idx="94">
                  <c:v>104</c:v>
                </c:pt>
                <c:pt idx="95">
                  <c:v>112</c:v>
                </c:pt>
                <c:pt idx="96">
                  <c:v>121</c:v>
                </c:pt>
                <c:pt idx="97">
                  <c:v>156</c:v>
                </c:pt>
                <c:pt idx="98">
                  <c:v>71</c:v>
                </c:pt>
                <c:pt idx="99">
                  <c:v>164</c:v>
                </c:pt>
                <c:pt idx="100">
                  <c:v>147</c:v>
                </c:pt>
                <c:pt idx="101">
                  <c:v>111</c:v>
                </c:pt>
                <c:pt idx="102">
                  <c:v>106</c:v>
                </c:pt>
                <c:pt idx="103">
                  <c:v>113</c:v>
                </c:pt>
                <c:pt idx="104">
                  <c:v>103</c:v>
                </c:pt>
                <c:pt idx="105">
                  <c:v>116</c:v>
                </c:pt>
                <c:pt idx="106">
                  <c:v>160</c:v>
                </c:pt>
                <c:pt idx="107">
                  <c:v>141</c:v>
                </c:pt>
                <c:pt idx="108">
                  <c:v>168</c:v>
                </c:pt>
                <c:pt idx="109">
                  <c:v>174</c:v>
                </c:pt>
                <c:pt idx="110">
                  <c:v>169</c:v>
                </c:pt>
                <c:pt idx="111">
                  <c:v>184</c:v>
                </c:pt>
                <c:pt idx="112">
                  <c:v>161</c:v>
                </c:pt>
                <c:pt idx="113">
                  <c:v>59</c:v>
                </c:pt>
                <c:pt idx="114">
                  <c:v>88</c:v>
                </c:pt>
                <c:pt idx="115">
                  <c:v>76</c:v>
                </c:pt>
                <c:pt idx="116">
                  <c:v>172</c:v>
                </c:pt>
                <c:pt idx="117">
                  <c:v>185</c:v>
                </c:pt>
                <c:pt idx="118">
                  <c:v>194</c:v>
                </c:pt>
                <c:pt idx="119">
                  <c:v>136</c:v>
                </c:pt>
                <c:pt idx="120">
                  <c:v>152</c:v>
                </c:pt>
                <c:pt idx="121">
                  <c:v>149</c:v>
                </c:pt>
                <c:pt idx="122">
                  <c:v>158</c:v>
                </c:pt>
                <c:pt idx="123">
                  <c:v>176</c:v>
                </c:pt>
                <c:pt idx="124">
                  <c:v>165</c:v>
                </c:pt>
                <c:pt idx="125">
                  <c:v>171</c:v>
                </c:pt>
                <c:pt idx="126">
                  <c:v>138</c:v>
                </c:pt>
                <c:pt idx="127">
                  <c:v>180</c:v>
                </c:pt>
                <c:pt idx="128">
                  <c:v>190</c:v>
                </c:pt>
                <c:pt idx="129">
                  <c:v>196</c:v>
                </c:pt>
                <c:pt idx="130">
                  <c:v>128</c:v>
                </c:pt>
                <c:pt idx="131">
                  <c:v>188</c:v>
                </c:pt>
                <c:pt idx="132">
                  <c:v>151</c:v>
                </c:pt>
                <c:pt idx="133">
                  <c:v>197</c:v>
                </c:pt>
                <c:pt idx="134">
                  <c:v>127</c:v>
                </c:pt>
                <c:pt idx="135">
                  <c:v>166</c:v>
                </c:pt>
                <c:pt idx="136">
                  <c:v>173</c:v>
                </c:pt>
                <c:pt idx="137">
                  <c:v>95</c:v>
                </c:pt>
                <c:pt idx="138">
                  <c:v>74</c:v>
                </c:pt>
                <c:pt idx="139">
                  <c:v>182</c:v>
                </c:pt>
                <c:pt idx="140">
                  <c:v>159</c:v>
                </c:pt>
                <c:pt idx="141">
                  <c:v>193</c:v>
                </c:pt>
                <c:pt idx="142">
                  <c:v>162</c:v>
                </c:pt>
                <c:pt idx="143">
                  <c:v>179</c:v>
                </c:pt>
                <c:pt idx="144">
                  <c:v>178</c:v>
                </c:pt>
                <c:pt idx="145">
                  <c:v>186</c:v>
                </c:pt>
                <c:pt idx="146">
                  <c:v>189</c:v>
                </c:pt>
                <c:pt idx="147">
                  <c:v>175</c:v>
                </c:pt>
                <c:pt idx="148">
                  <c:v>150</c:v>
                </c:pt>
                <c:pt idx="149">
                  <c:v>163</c:v>
                </c:pt>
                <c:pt idx="150">
                  <c:v>110</c:v>
                </c:pt>
                <c:pt idx="151">
                  <c:v>125</c:v>
                </c:pt>
                <c:pt idx="152">
                  <c:v>145</c:v>
                </c:pt>
                <c:pt idx="153">
                  <c:v>170</c:v>
                </c:pt>
                <c:pt idx="154">
                  <c:v>183</c:v>
                </c:pt>
                <c:pt idx="155">
                  <c:v>134</c:v>
                </c:pt>
                <c:pt idx="156">
                  <c:v>43</c:v>
                </c:pt>
                <c:pt idx="157">
                  <c:v>140</c:v>
                </c:pt>
                <c:pt idx="158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28FC-4B80-BEF5-54E3E0C7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55263"/>
        <c:axId val="389173503"/>
      </c:scatterChart>
      <c:valAx>
        <c:axId val="389155263"/>
        <c:scaling>
          <c:orientation val="maxMin"/>
        </c:scaling>
        <c:delete val="1"/>
        <c:axPos val="t"/>
        <c:numFmt formatCode="General" sourceLinked="1"/>
        <c:majorTickMark val="none"/>
        <c:minorTickMark val="none"/>
        <c:tickLblPos val="nextTo"/>
        <c:crossAx val="389173503"/>
        <c:crosses val="autoZero"/>
        <c:crossBetween val="midCat"/>
      </c:valAx>
      <c:valAx>
        <c:axId val="389173503"/>
        <c:scaling>
          <c:orientation val="maxMin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9155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'Democracy v other indices'!$Y$4</c:f>
              <c:strCache>
                <c:ptCount val="1"/>
                <c:pt idx="0">
                  <c:v>GDP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EA2F74C-97E8-4B0B-B152-E380F2C92AD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C-476C-4314-9E44-5B3FBF29E4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A082A5-4016-4592-8D00-025F8C28105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D-476C-4314-9E44-5B3FBF29E4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A33D1D-CE93-4834-A568-3860C4DB10C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E-476C-4314-9E44-5B3FBF29E4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3223D73-F379-4235-954E-F0C9C555356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F-476C-4314-9E44-5B3FBF29E4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0F8E6B7-818C-4C12-B693-A21CA371D4F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0-476C-4314-9E44-5B3FBF29E4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168CEC3-E409-4DDD-ACBD-F8551CB929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1-476C-4314-9E44-5B3FBF29E4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C412DC-0EDA-44C8-AAC5-717EF1ECE7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2-476C-4314-9E44-5B3FBF29E4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B4DA699-B51D-45C0-B732-C5C5C6A1058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3-476C-4314-9E44-5B3FBF29E48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8FD4360-2CA8-4819-BF67-27BE936598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4-476C-4314-9E44-5B3FBF29E48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B9347A-F491-4024-9344-2CCBF51471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5-476C-4314-9E44-5B3FBF29E48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F9D1A82-EA77-4453-BAA2-404DFC565B9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6-476C-4314-9E44-5B3FBF29E48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C1E4DAA-1316-4772-98CC-4E40A56674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7-476C-4314-9E44-5B3FBF29E48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C1AD90A-A33D-40AA-8AF1-1F943824136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8-476C-4314-9E44-5B3FBF29E48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677AFBF-E59E-49B7-BF95-7A1722B6D2B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9-476C-4314-9E44-5B3FBF29E48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492A5BE-FF60-4B32-99BF-512856F8C7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A-476C-4314-9E44-5B3FBF29E48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7BFD07A-9122-4476-830D-8A74E31DC77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B-476C-4314-9E44-5B3FBF29E48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9893A38-8345-4330-BE31-B335A66688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C-476C-4314-9E44-5B3FBF29E48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3B9A801-031F-471C-966E-7469A74901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D-476C-4314-9E44-5B3FBF29E48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4A20D29-4821-41DC-B9E7-011F3E5823A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E-476C-4314-9E44-5B3FBF29E48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7DDA6CB-7830-46FA-A3B4-90E73E59786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F-476C-4314-9E44-5B3FBF29E48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EA707FE-E949-4586-B1C0-2335BD420C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0-476C-4314-9E44-5B3FBF29E48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8AE1C36-FCCD-41A3-B280-9AB04D5202B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1-476C-4314-9E44-5B3FBF29E48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6DF2CD9-7C29-4494-A54D-29C9334F96E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2-476C-4314-9E44-5B3FBF29E48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9E565DF-D077-4E3B-BB9C-12239CB53F2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3-476C-4314-9E44-5B3FBF29E48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94A8A79-56FD-43D3-BEDB-8E9B8A1068E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4-476C-4314-9E44-5B3FBF29E48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F60435A-AC59-43AA-A512-884B1E1BED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5-476C-4314-9E44-5B3FBF29E48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F2CE4AE-EC51-4FF7-8DB1-0611C046E8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6-476C-4314-9E44-5B3FBF29E48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300EFE0-8B72-4507-98E4-1D7A5FD1EC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7-476C-4314-9E44-5B3FBF29E48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3645719-BF39-4E0C-A6E0-81359B2F00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8-476C-4314-9E44-5B3FBF29E48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BB187E6-FCF8-41D3-9A3F-31911790B87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9-476C-4314-9E44-5B3FBF29E48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D6FF456-6831-4B2B-87CD-BA7C62084F4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A-476C-4314-9E44-5B3FBF29E48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EBB9A44-EF7E-468B-B2E8-6730F5E3087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B-476C-4314-9E44-5B3FBF29E48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670473E-D778-4945-9D48-84BFC9517E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C-476C-4314-9E44-5B3FBF29E48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1AE4A1B-5DA7-49B5-B2C8-C4C08BEAE7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D-476C-4314-9E44-5B3FBF29E48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55763FC-19CD-4603-A1AE-87AB6ADF7E0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E-476C-4314-9E44-5B3FBF29E48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E59760F-5ED5-4677-8306-3AB3ABFFB1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F-476C-4314-9E44-5B3FBF29E48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6561EB1-3251-4D67-AF83-95683F6A912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0-476C-4314-9E44-5B3FBF29E48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111AACA-EEE6-43F0-B445-615A8A110E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1-476C-4314-9E44-5B3FBF29E48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A2CAB9D-9C69-4C9E-BE27-52A8080988A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2-476C-4314-9E44-5B3FBF29E48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22FBD21-D8BE-4EC9-AB03-2B8BFC50DE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3-476C-4314-9E44-5B3FBF29E48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1C9BC3E-FA6D-46F9-9E4E-B200F60D925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4-476C-4314-9E44-5B3FBF29E48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A688CCC-3387-481C-A3F5-2565E2FFEA1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5-476C-4314-9E44-5B3FBF29E48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3F91E99-697B-4C7A-8944-428E58FD5A8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6-476C-4314-9E44-5B3FBF29E48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FD914B2-845D-47EA-A167-8D1D88472B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476C-4314-9E44-5B3FBF29E48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3C81932A-6F54-42D2-AE4F-3CEF6C5BB06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7-476C-4314-9E44-5B3FBF29E48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DE53CB6-4F37-474C-A54F-D8208A7A5C3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8-476C-4314-9E44-5B3FBF29E48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9694CA4-522E-4CB5-9DB6-C709050CD96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9-476C-4314-9E44-5B3FBF29E48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9C62AD7-AFCE-4BEA-88AA-EEE6B701A1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A-476C-4314-9E44-5B3FBF29E48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6B76992A-5A3B-49B0-B576-EDC2517BB0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B-476C-4314-9E44-5B3FBF29E48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D7B4D62-C4AA-42FF-9CBA-20641C749B2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C-476C-4314-9E44-5B3FBF29E48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F1F53FD-C41E-4057-8092-6F0E00DA93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D-476C-4314-9E44-5B3FBF29E48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67BCE4D-346E-4F28-A613-03F780AE80C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E-476C-4314-9E44-5B3FBF29E48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5CFF124-3FA5-4264-B938-2B0138D782A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F-476C-4314-9E44-5B3FBF29E48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76CE102-2008-4427-BCE7-760F480E78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0-476C-4314-9E44-5B3FBF29E48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39AB8F1-C040-4EF6-A2D6-83C3ED45EE4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1-476C-4314-9E44-5B3FBF29E48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EAF39E8-E0FD-42D9-909C-E66B849368C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2-476C-4314-9E44-5B3FBF29E48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5DD7F0C-0E56-41CC-BEA2-1A82F1472A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3-476C-4314-9E44-5B3FBF29E48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F42AF9DD-5679-4F26-A770-E1DE8981F0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4-476C-4314-9E44-5B3FBF29E48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6C8C010C-8520-49FC-8336-61E05F80CDA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5-476C-4314-9E44-5B3FBF29E48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E4A089A-610B-40E6-866E-9589382A40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6-476C-4314-9E44-5B3FBF29E48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A82850C-1670-482E-97F9-BED598D4749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7-476C-4314-9E44-5B3FBF29E48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FA44748-C4BB-4052-B4EA-60FFA86131C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8-476C-4314-9E44-5B3FBF29E48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9065F2D-EA8C-4E98-B31C-AF7BEA5B75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9-476C-4314-9E44-5B3FBF29E48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1F82BDC-CB4B-45C4-A0B1-BAB94C75C4E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476C-4314-9E44-5B3FBF29E48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53721F1-27CC-411B-B0B4-FA0822EECA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476C-4314-9E44-5B3FBF29E48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8CFC2AF-6334-46AB-8E4C-928474C7A9E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476C-4314-9E44-5B3FBF29E48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77560E11-23ED-468E-B580-8C44745DC7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476C-4314-9E44-5B3FBF29E48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46A08D1-2E79-485A-B7CF-48C0B8EF4D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476C-4314-9E44-5B3FBF29E48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AE051CA-06D8-41FC-A500-F47FEF711E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476C-4314-9E44-5B3FBF29E48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74219D56-7DA8-4D68-A7E9-BFB5AC9F8E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476C-4314-9E44-5B3FBF29E48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3FD15FC-AE7A-44AC-B4FA-FA98E33D72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476C-4314-9E44-5B3FBF29E48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23BFB374-3A0D-490C-BF79-6C0770CD3C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476C-4314-9E44-5B3FBF29E48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A1140EB-8774-4250-AC63-9E6629A7A0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476C-4314-9E44-5B3FBF29E48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953766D5-12F2-40CF-8E8E-73A8745B961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476C-4314-9E44-5B3FBF29E48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D792C7F6-89C5-4FCA-B25A-AF2529AC4F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476C-4314-9E44-5B3FBF29E48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9D84BB0F-B11D-421D-A218-6152D22AD9D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476C-4314-9E44-5B3FBF29E48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10A1CD22-311F-40F2-8571-40EFEACE062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476C-4314-9E44-5B3FBF29E48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C4A09D2F-44E2-4FBA-95B5-C4E24934CA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476C-4314-9E44-5B3FBF29E48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7A38AA37-C634-4AA1-863A-FCE4D12222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476C-4314-9E44-5B3FBF29E48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40D0AF1-E05C-4832-A7F6-6DA3C5A4AA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476C-4314-9E44-5B3FBF29E48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BE5CADFD-F822-4BD7-B38A-489F2894087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476C-4314-9E44-5B3FBF29E48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1F732049-2C40-45F0-8882-1E38D54850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476C-4314-9E44-5B3FBF29E48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D785B48D-F73A-4370-BBCE-CCEECD3B555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476C-4314-9E44-5B3FBF29E48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3E203706-237B-4E10-93A6-ED9D6F650B0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476C-4314-9E44-5B3FBF29E48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45348DA5-030F-4456-8D82-E5C725F431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476C-4314-9E44-5B3FBF29E48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46513B62-E630-4042-A8B5-2A3C15852A0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476C-4314-9E44-5B3FBF29E48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BB1FBDA1-226D-4444-9CA4-C7F3CA91F2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476C-4314-9E44-5B3FBF29E48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71545591-0EF4-4F70-A78E-A3CDD533A34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2-476C-4314-9E44-5B3FBF29E48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B7FEEB9C-6640-4BA4-85D2-F5D9E89A50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3-476C-4314-9E44-5B3FBF29E48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7817299A-FF87-4E91-B24D-4E9310757EE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4-476C-4314-9E44-5B3FBF29E48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54E70276-841B-40FB-B537-34D86D83F4E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5-476C-4314-9E44-5B3FBF29E48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3EA2870B-B318-4F44-A236-42DFB5AF909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6-476C-4314-9E44-5B3FBF29E48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56782022-F576-4F2C-9062-CDE724376E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7-476C-4314-9E44-5B3FBF29E48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8924D65B-7163-456D-BFA7-92AD604041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8-476C-4314-9E44-5B3FBF29E48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3B7D4BE6-4B98-409D-AB6F-1DB64134E7F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9-476C-4314-9E44-5B3FBF29E48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90961DD1-B0BE-4FB9-9727-2471809558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A-476C-4314-9E44-5B3FBF29E48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6CEB12A0-C6D2-4B0E-954D-47961FCE85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B-476C-4314-9E44-5B3FBF29E48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7BF5F429-5344-47D5-9677-258E59C4F3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C-476C-4314-9E44-5B3FBF29E48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F3A9C1EC-7AD1-472C-AF82-0BC3B1D237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D-476C-4314-9E44-5B3FBF29E48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9B5CCCFE-50F8-4D89-A0DA-0963AECB99B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E-476C-4314-9E44-5B3FBF29E48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81612530-10D0-46A3-87F8-F065AF4650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F-476C-4314-9E44-5B3FBF29E48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CA5F8578-5950-4DC0-92A7-92C8A7CC7E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0-476C-4314-9E44-5B3FBF29E48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958A5A3A-2810-48B1-8115-B919ADE2D66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1-476C-4314-9E44-5B3FBF29E48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66351C07-66D6-4A1E-9AE7-1B5A6A3CDEA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2-476C-4314-9E44-5B3FBF29E48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64BA0FF2-566F-4D6D-8C48-7F177ABDA62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3-476C-4314-9E44-5B3FBF29E48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029B5B89-A9FD-4314-A752-C809F47048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4-476C-4314-9E44-5B3FBF29E48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E7B2F8A3-1403-44B4-A5A0-C8A13E8DB98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5-476C-4314-9E44-5B3FBF29E48C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0C7A7DAA-C57C-4108-9063-8D7C1566912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6-476C-4314-9E44-5B3FBF29E48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AE0AD138-5780-496B-863F-F25C665B0CB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7-476C-4314-9E44-5B3FBF29E48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77DB9839-358C-4885-949F-99FFE1AD7EA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8-476C-4314-9E44-5B3FBF29E48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5011397F-FED1-44DE-95C3-7FEF8F4214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9-476C-4314-9E44-5B3FBF29E48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BECB3C85-7ECD-4A80-B762-8D438EEF450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A-476C-4314-9E44-5B3FBF29E48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CD1F4AF3-6ABF-431B-AADD-2433D30EEE7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B-476C-4314-9E44-5B3FBF29E48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C233A4B6-5535-4A74-B395-279E2F0B0B2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C-476C-4314-9E44-5B3FBF29E48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491CAE14-7575-4E04-83EA-A2EE481B4F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D-476C-4314-9E44-5B3FBF29E48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A3565F3F-22F4-4FF5-8F44-814D08D3E44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E-476C-4314-9E44-5B3FBF29E48C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ED1B56A1-E7D6-4B3B-AB89-E29647F3D0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F-476C-4314-9E44-5B3FBF29E48C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BB6C0F54-2D11-4402-9BA3-2FAABB34A8E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0-476C-4314-9E44-5B3FBF29E48C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22E60FDF-8B9B-45CA-BF49-2BD156435E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1-476C-4314-9E44-5B3FBF29E48C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AE4A63E5-245F-40E5-B2F2-7728B2AFD67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2-476C-4314-9E44-5B3FBF29E48C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55F619D1-15D6-451D-9C1A-94D215C79E3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3-476C-4314-9E44-5B3FBF29E48C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C99534DA-C459-4686-8D15-C9C6A10702A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4-476C-4314-9E44-5B3FBF29E48C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E5C8EDA7-8D6A-4FA5-BDFE-71DE34AA7F2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5-476C-4314-9E44-5B3FBF29E48C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B6F356F7-7D6E-4315-AC5A-A35584E812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6-476C-4314-9E44-5B3FBF29E48C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5B9E4F1D-66A3-4630-A34F-67B9CF9516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7-476C-4314-9E44-5B3FBF29E48C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09DA426F-9F89-489A-8915-E370373C627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8-476C-4314-9E44-5B3FBF29E48C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25E3A700-693F-4F5B-93BF-723AAAFDF2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9-476C-4314-9E44-5B3FBF29E48C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AD87FA88-728E-41E9-9333-03BFDE765C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A-476C-4314-9E44-5B3FBF29E48C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10D61A6D-2A14-4179-B659-8F25193264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B-476C-4314-9E44-5B3FBF29E48C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7C4B9275-C8CF-4AC8-BEF1-44F3FA449CE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C-476C-4314-9E44-5B3FBF29E48C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4D2DF901-2B65-43B6-8805-EF8D039A89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D-476C-4314-9E44-5B3FBF29E48C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92AB9163-2688-4093-BE2D-081A9702B45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E-476C-4314-9E44-5B3FBF29E48C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1472EB50-3C1E-4AF0-B435-84677385B2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F-476C-4314-9E44-5B3FBF29E48C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CD251955-B5D2-44E7-BFA0-F6F758ADBE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0-476C-4314-9E44-5B3FBF29E48C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DF52EE19-C8AB-48FC-97DB-2D3AC16666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1-476C-4314-9E44-5B3FBF29E48C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C6C3DEEF-BD23-4871-9F48-4859AB7399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2-476C-4314-9E44-5B3FBF29E48C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303E9D00-92E2-4923-A651-0B9BD706A85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3-476C-4314-9E44-5B3FBF29E48C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0BCFF178-B9AC-49CD-996A-44C687D2E54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4-476C-4314-9E44-5B3FBF29E48C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CA7395B8-5A30-4FDC-9246-7B271D2DAA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5-476C-4314-9E44-5B3FBF29E48C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D1E30665-2681-448B-920F-098CF75985C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6-476C-4314-9E44-5B3FBF29E48C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E328733A-4DC7-4A78-983D-0EA96DE4E4C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7-476C-4314-9E44-5B3FBF29E48C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655CA32A-0670-412A-A69A-AAD9ECBE23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8-476C-4314-9E44-5B3FBF29E48C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84AB7FFD-95A3-4228-A047-09B7B52088B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9-476C-4314-9E44-5B3FBF29E48C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3477A5D2-B06B-4ABD-AB52-FF20288363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A-476C-4314-9E44-5B3FBF29E48C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647FD3C5-BAC5-4458-8BD4-C185A3759C8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B-476C-4314-9E44-5B3FBF29E48C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52BEA69B-B5D1-4003-B2E3-3D892F41F1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C-476C-4314-9E44-5B3FBF29E48C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00CD83DE-A231-4429-97EB-7FBD4CBD165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D-476C-4314-9E44-5B3FBF29E48C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3A16BB12-0999-457C-B497-B463122060C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E-476C-4314-9E44-5B3FBF29E48C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CDEAEDE3-8E56-40C0-8D26-FB7A2E6FB83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F-476C-4314-9E44-5B3FBF29E48C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503B1A80-D7FE-44EE-8BBB-4D08498ADE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0-476C-4314-9E44-5B3FBF29E48C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2C166898-FADF-4228-A54F-235CF9F542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1-476C-4314-9E44-5B3FBF29E48C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E1CD984C-5B37-427C-A842-86FF49A025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2-476C-4314-9E44-5B3FBF29E48C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976FBD57-FECB-4033-8EE5-15E63091527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3-476C-4314-9E44-5B3FBF29E48C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25F3D25A-FF90-4DA2-B2FD-6FD45CCD50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4-476C-4314-9E44-5B3FBF29E48C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AAD81AB7-7023-4B25-B5BB-30B1C732FA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5-476C-4314-9E44-5B3FBF29E48C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0ADC63BC-D3F1-41D0-85B2-D8F9778AD0F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6-476C-4314-9E44-5B3FBF29E48C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0AAD8CB5-C406-4F7D-A35E-78789EF055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7-476C-4314-9E44-5B3FBF29E48C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0E55D308-822F-42AA-AA46-73525F11F2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8-476C-4314-9E44-5B3FBF29E48C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DE1D31D1-96D5-408B-A781-208155F6E4F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9-476C-4314-9E44-5B3FBF29E48C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A-476C-4314-9E44-5B3FBF29E48C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B-476C-4314-9E44-5B3FBF29E48C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C-476C-4314-9E44-5B3FBF29E48C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D-476C-4314-9E44-5B3FBF29E48C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E-476C-4314-9E44-5B3FBF29E48C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F-476C-4314-9E44-5B3FBF29E48C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0-476C-4314-9E44-5B3FBF29E48C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1-476C-4314-9E44-5B3FBF29E48C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2-476C-4314-9E44-5B3FBF29E48C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3-476C-4314-9E44-5B3FBF29E48C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4-476C-4314-9E44-5B3FBF29E48C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5-476C-4314-9E44-5B3FBF29E48C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6-476C-4314-9E44-5B3FBF29E48C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7-476C-4314-9E44-5B3FBF29E48C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8-476C-4314-9E44-5B3FBF29E48C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9-476C-4314-9E44-5B3FBF29E48C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A-476C-4314-9E44-5B3FBF29E48C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B-476C-4314-9E44-5B3FBF29E48C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C-476C-4314-9E44-5B3FBF29E48C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D-476C-4314-9E44-5B3FBF29E48C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E-476C-4314-9E44-5B3FBF29E48C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F-476C-4314-9E44-5B3FBF29E48C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0-476C-4314-9E44-5B3FBF29E48C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1-476C-4314-9E44-5B3FBF29E48C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2-476C-4314-9E44-5B3FBF29E48C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3-476C-4314-9E44-5B3FBF29E48C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4-476C-4314-9E44-5B3FBF29E48C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5-476C-4314-9E44-5B3FBF29E48C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6-476C-4314-9E44-5B3FBF29E48C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7-476C-4314-9E44-5B3FBF29E48C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8-476C-4314-9E44-5B3FBF29E48C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9-476C-4314-9E44-5B3FBF29E48C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A-476C-4314-9E44-5B3FBF29E48C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B-476C-4314-9E44-5B3FBF29E48C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C-476C-4314-9E44-5B3FBF29E48C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D-476C-4314-9E44-5B3FBF29E48C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E-476C-4314-9E44-5B3FBF29E4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trendline>
            <c:spPr>
              <a:ln w="635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'Democracy v other indices'!$X$5:$X$200</c:f>
              <c:numCache>
                <c:formatCode>General</c:formatCode>
                <c:ptCount val="196"/>
                <c:pt idx="0">
                  <c:v>16</c:v>
                </c:pt>
                <c:pt idx="1">
                  <c:v>88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  <c:pt idx="5">
                  <c:v>23</c:v>
                </c:pt>
                <c:pt idx="6">
                  <c:v>7</c:v>
                </c:pt>
                <c:pt idx="7">
                  <c:v>11</c:v>
                </c:pt>
                <c:pt idx="8">
                  <c:v>34</c:v>
                </c:pt>
                <c:pt idx="9">
                  <c:v>69</c:v>
                </c:pt>
                <c:pt idx="10">
                  <c:v>2</c:v>
                </c:pt>
                <c:pt idx="11">
                  <c:v>30</c:v>
                </c:pt>
                <c:pt idx="12">
                  <c:v>28</c:v>
                </c:pt>
                <c:pt idx="13">
                  <c:v>22</c:v>
                </c:pt>
                <c:pt idx="14">
                  <c:v>1</c:v>
                </c:pt>
                <c:pt idx="15">
                  <c:v>23</c:v>
                </c:pt>
                <c:pt idx="16">
                  <c:v>3</c:v>
                </c:pt>
                <c:pt idx="17">
                  <c:v>18</c:v>
                </c:pt>
                <c:pt idx="18">
                  <c:v>37</c:v>
                </c:pt>
                <c:pt idx="19">
                  <c:v>9</c:v>
                </c:pt>
                <c:pt idx="20">
                  <c:v>36</c:v>
                </c:pt>
                <c:pt idx="21">
                  <c:v>31</c:v>
                </c:pt>
                <c:pt idx="22">
                  <c:v>111</c:v>
                </c:pt>
                <c:pt idx="23">
                  <c:v>13</c:v>
                </c:pt>
                <c:pt idx="24">
                  <c:v>6</c:v>
                </c:pt>
                <c:pt idx="25">
                  <c:v>31</c:v>
                </c:pt>
                <c:pt idx="26">
                  <c:v>5</c:v>
                </c:pt>
                <c:pt idx="27">
                  <c:v>18</c:v>
                </c:pt>
                <c:pt idx="28">
                  <c:v>12</c:v>
                </c:pt>
                <c:pt idx="29">
                  <c:v>20</c:v>
                </c:pt>
                <c:pt idx="30">
                  <c:v>114</c:v>
                </c:pt>
                <c:pt idx="31">
                  <c:v>63</c:v>
                </c:pt>
                <c:pt idx="32">
                  <c:v>25</c:v>
                </c:pt>
                <c:pt idx="33">
                  <c:v>139</c:v>
                </c:pt>
                <c:pt idx="34">
                  <c:v>148</c:v>
                </c:pt>
                <c:pt idx="35">
                  <c:v>102</c:v>
                </c:pt>
                <c:pt idx="36">
                  <c:v>135</c:v>
                </c:pt>
                <c:pt idx="37">
                  <c:v>14</c:v>
                </c:pt>
                <c:pt idx="38">
                  <c:v>27</c:v>
                </c:pt>
                <c:pt idx="39">
                  <c:v>150</c:v>
                </c:pt>
                <c:pt idx="40">
                  <c:v>85</c:v>
                </c:pt>
                <c:pt idx="41">
                  <c:v>58</c:v>
                </c:pt>
                <c:pt idx="42">
                  <c:v>29</c:v>
                </c:pt>
                <c:pt idx="43">
                  <c:v>17</c:v>
                </c:pt>
                <c:pt idx="44">
                  <c:v>41</c:v>
                </c:pt>
                <c:pt idx="45">
                  <c:v>110</c:v>
                </c:pt>
                <c:pt idx="46">
                  <c:v>44</c:v>
                </c:pt>
                <c:pt idx="47">
                  <c:v>66</c:v>
                </c:pt>
                <c:pt idx="48">
                  <c:v>48</c:v>
                </c:pt>
                <c:pt idx="49">
                  <c:v>70</c:v>
                </c:pt>
                <c:pt idx="50">
                  <c:v>40</c:v>
                </c:pt>
                <c:pt idx="51">
                  <c:v>52</c:v>
                </c:pt>
                <c:pt idx="52">
                  <c:v>54</c:v>
                </c:pt>
                <c:pt idx="53">
                  <c:v>50</c:v>
                </c:pt>
                <c:pt idx="54">
                  <c:v>39</c:v>
                </c:pt>
                <c:pt idx="55">
                  <c:v>64</c:v>
                </c:pt>
                <c:pt idx="56">
                  <c:v>60</c:v>
                </c:pt>
                <c:pt idx="57">
                  <c:v>93</c:v>
                </c:pt>
                <c:pt idx="58">
                  <c:v>90</c:v>
                </c:pt>
                <c:pt idx="59">
                  <c:v>143</c:v>
                </c:pt>
                <c:pt idx="60">
                  <c:v>37</c:v>
                </c:pt>
                <c:pt idx="61">
                  <c:v>136</c:v>
                </c:pt>
                <c:pt idx="62">
                  <c:v>153</c:v>
                </c:pt>
                <c:pt idx="63">
                  <c:v>120</c:v>
                </c:pt>
                <c:pt idx="64">
                  <c:v>112</c:v>
                </c:pt>
                <c:pt idx="65">
                  <c:v>62</c:v>
                </c:pt>
                <c:pt idx="66">
                  <c:v>82</c:v>
                </c:pt>
                <c:pt idx="67">
                  <c:v>122</c:v>
                </c:pt>
                <c:pt idx="68">
                  <c:v>119</c:v>
                </c:pt>
                <c:pt idx="69">
                  <c:v>75</c:v>
                </c:pt>
                <c:pt idx="70">
                  <c:v>55</c:v>
                </c:pt>
                <c:pt idx="71">
                  <c:v>20</c:v>
                </c:pt>
                <c:pt idx="72">
                  <c:v>130</c:v>
                </c:pt>
                <c:pt idx="73">
                  <c:v>115</c:v>
                </c:pt>
                <c:pt idx="74">
                  <c:v>51</c:v>
                </c:pt>
                <c:pt idx="75">
                  <c:v>77</c:v>
                </c:pt>
                <c:pt idx="76">
                  <c:v>84</c:v>
                </c:pt>
                <c:pt idx="77">
                  <c:v>151</c:v>
                </c:pt>
                <c:pt idx="78">
                  <c:v>59</c:v>
                </c:pt>
                <c:pt idx="79">
                  <c:v>144</c:v>
                </c:pt>
                <c:pt idx="80">
                  <c:v>163</c:v>
                </c:pt>
                <c:pt idx="81">
                  <c:v>81</c:v>
                </c:pt>
                <c:pt idx="82">
                  <c:v>53</c:v>
                </c:pt>
                <c:pt idx="83">
                  <c:v>157</c:v>
                </c:pt>
                <c:pt idx="84">
                  <c:v>109</c:v>
                </c:pt>
                <c:pt idx="85">
                  <c:v>148</c:v>
                </c:pt>
                <c:pt idx="86">
                  <c:v>89</c:v>
                </c:pt>
                <c:pt idx="87">
                  <c:v>96</c:v>
                </c:pt>
                <c:pt idx="88">
                  <c:v>128</c:v>
                </c:pt>
                <c:pt idx="89">
                  <c:v>155</c:v>
                </c:pt>
                <c:pt idx="90">
                  <c:v>142</c:v>
                </c:pt>
                <c:pt idx="91">
                  <c:v>95</c:v>
                </c:pt>
                <c:pt idx="92">
                  <c:v>45</c:v>
                </c:pt>
                <c:pt idx="93">
                  <c:v>98</c:v>
                </c:pt>
                <c:pt idx="94">
                  <c:v>74</c:v>
                </c:pt>
                <c:pt idx="95">
                  <c:v>49</c:v>
                </c:pt>
                <c:pt idx="96">
                  <c:v>127</c:v>
                </c:pt>
                <c:pt idx="97">
                  <c:v>121</c:v>
                </c:pt>
                <c:pt idx="98">
                  <c:v>162</c:v>
                </c:pt>
                <c:pt idx="99">
                  <c:v>45</c:v>
                </c:pt>
                <c:pt idx="100">
                  <c:v>159</c:v>
                </c:pt>
                <c:pt idx="101">
                  <c:v>100</c:v>
                </c:pt>
                <c:pt idx="102">
                  <c:v>68</c:v>
                </c:pt>
                <c:pt idx="103">
                  <c:v>91</c:v>
                </c:pt>
                <c:pt idx="104">
                  <c:v>80</c:v>
                </c:pt>
                <c:pt idx="105">
                  <c:v>56</c:v>
                </c:pt>
                <c:pt idx="106">
                  <c:v>83</c:v>
                </c:pt>
                <c:pt idx="107">
                  <c:v>41</c:v>
                </c:pt>
                <c:pt idx="108">
                  <c:v>166</c:v>
                </c:pt>
                <c:pt idx="109">
                  <c:v>117</c:v>
                </c:pt>
                <c:pt idx="110">
                  <c:v>86</c:v>
                </c:pt>
                <c:pt idx="111">
                  <c:v>152</c:v>
                </c:pt>
                <c:pt idx="112">
                  <c:v>118</c:v>
                </c:pt>
                <c:pt idx="113">
                  <c:v>67</c:v>
                </c:pt>
                <c:pt idx="114">
                  <c:v>33</c:v>
                </c:pt>
                <c:pt idx="115">
                  <c:v>146</c:v>
                </c:pt>
                <c:pt idx="116">
                  <c:v>116</c:v>
                </c:pt>
                <c:pt idx="117">
                  <c:v>158</c:v>
                </c:pt>
                <c:pt idx="118">
                  <c:v>87</c:v>
                </c:pt>
                <c:pt idx="119">
                  <c:v>106</c:v>
                </c:pt>
                <c:pt idx="120">
                  <c:v>108</c:v>
                </c:pt>
                <c:pt idx="121">
                  <c:v>65</c:v>
                </c:pt>
                <c:pt idx="122">
                  <c:v>129</c:v>
                </c:pt>
                <c:pt idx="123">
                  <c:v>154</c:v>
                </c:pt>
                <c:pt idx="124">
                  <c:v>122</c:v>
                </c:pt>
                <c:pt idx="125">
                  <c:v>99</c:v>
                </c:pt>
                <c:pt idx="126">
                  <c:v>131</c:v>
                </c:pt>
                <c:pt idx="127">
                  <c:v>100</c:v>
                </c:pt>
                <c:pt idx="128">
                  <c:v>76</c:v>
                </c:pt>
                <c:pt idx="129">
                  <c:v>167</c:v>
                </c:pt>
                <c:pt idx="130">
                  <c:v>134</c:v>
                </c:pt>
                <c:pt idx="131">
                  <c:v>141</c:v>
                </c:pt>
                <c:pt idx="132">
                  <c:v>92</c:v>
                </c:pt>
                <c:pt idx="133">
                  <c:v>147</c:v>
                </c:pt>
                <c:pt idx="134">
                  <c:v>107</c:v>
                </c:pt>
                <c:pt idx="135">
                  <c:v>78</c:v>
                </c:pt>
                <c:pt idx="136">
                  <c:v>126</c:v>
                </c:pt>
                <c:pt idx="137">
                  <c:v>47</c:v>
                </c:pt>
                <c:pt idx="138">
                  <c:v>156</c:v>
                </c:pt>
                <c:pt idx="139">
                  <c:v>79</c:v>
                </c:pt>
                <c:pt idx="140">
                  <c:v>138</c:v>
                </c:pt>
                <c:pt idx="141">
                  <c:v>103</c:v>
                </c:pt>
                <c:pt idx="142">
                  <c:v>97</c:v>
                </c:pt>
                <c:pt idx="143">
                  <c:v>140</c:v>
                </c:pt>
                <c:pt idx="144">
                  <c:v>133</c:v>
                </c:pt>
                <c:pt idx="145">
                  <c:v>160</c:v>
                </c:pt>
                <c:pt idx="146">
                  <c:v>113</c:v>
                </c:pt>
                <c:pt idx="147">
                  <c:v>137</c:v>
                </c:pt>
                <c:pt idx="148">
                  <c:v>122</c:v>
                </c:pt>
                <c:pt idx="149">
                  <c:v>145</c:v>
                </c:pt>
                <c:pt idx="150">
                  <c:v>57</c:v>
                </c:pt>
                <c:pt idx="151">
                  <c:v>132</c:v>
                </c:pt>
                <c:pt idx="152">
                  <c:v>104</c:v>
                </c:pt>
                <c:pt idx="153">
                  <c:v>71</c:v>
                </c:pt>
                <c:pt idx="154">
                  <c:v>161</c:v>
                </c:pt>
                <c:pt idx="155">
                  <c:v>35</c:v>
                </c:pt>
                <c:pt idx="156">
                  <c:v>26</c:v>
                </c:pt>
                <c:pt idx="157">
                  <c:v>105</c:v>
                </c:pt>
                <c:pt idx="158">
                  <c:v>10</c:v>
                </c:pt>
              </c:numCache>
            </c:numRef>
          </c:xVal>
          <c:yVal>
            <c:numRef>
              <c:f>'Democracy v other indices'!$Y$5:$Y$200</c:f>
              <c:numCache>
                <c:formatCode>General</c:formatCode>
                <c:ptCount val="196"/>
                <c:pt idx="0">
                  <c:v>28</c:v>
                </c:pt>
                <c:pt idx="1">
                  <c:v>23</c:v>
                </c:pt>
                <c:pt idx="2">
                  <c:v>4</c:v>
                </c:pt>
                <c:pt idx="3">
                  <c:v>11</c:v>
                </c:pt>
                <c:pt idx="4">
                  <c:v>12</c:v>
                </c:pt>
                <c:pt idx="5">
                  <c:v>38</c:v>
                </c:pt>
                <c:pt idx="6">
                  <c:v>2</c:v>
                </c:pt>
                <c:pt idx="7">
                  <c:v>1</c:v>
                </c:pt>
                <c:pt idx="8">
                  <c:v>33</c:v>
                </c:pt>
                <c:pt idx="9">
                  <c:v>7</c:v>
                </c:pt>
                <c:pt idx="10">
                  <c:v>24</c:v>
                </c:pt>
                <c:pt idx="11">
                  <c:v>15</c:v>
                </c:pt>
                <c:pt idx="12">
                  <c:v>34</c:v>
                </c:pt>
                <c:pt idx="13">
                  <c:v>32</c:v>
                </c:pt>
                <c:pt idx="14">
                  <c:v>3</c:v>
                </c:pt>
                <c:pt idx="15">
                  <c:v>26</c:v>
                </c:pt>
                <c:pt idx="16">
                  <c:v>9</c:v>
                </c:pt>
                <c:pt idx="17">
                  <c:v>25</c:v>
                </c:pt>
                <c:pt idx="18">
                  <c:v>36</c:v>
                </c:pt>
                <c:pt idx="19">
                  <c:v>13</c:v>
                </c:pt>
                <c:pt idx="20">
                  <c:v>18</c:v>
                </c:pt>
                <c:pt idx="21">
                  <c:v>45</c:v>
                </c:pt>
                <c:pt idx="22">
                  <c:v>5</c:v>
                </c:pt>
                <c:pt idx="23">
                  <c:v>14</c:v>
                </c:pt>
                <c:pt idx="24">
                  <c:v>10</c:v>
                </c:pt>
                <c:pt idx="25">
                  <c:v>37</c:v>
                </c:pt>
                <c:pt idx="26">
                  <c:v>16</c:v>
                </c:pt>
                <c:pt idx="27">
                  <c:v>17</c:v>
                </c:pt>
                <c:pt idx="28">
                  <c:v>19</c:v>
                </c:pt>
                <c:pt idx="29">
                  <c:v>49</c:v>
                </c:pt>
                <c:pt idx="30">
                  <c:v>29</c:v>
                </c:pt>
                <c:pt idx="31">
                  <c:v>89</c:v>
                </c:pt>
                <c:pt idx="32">
                  <c:v>62</c:v>
                </c:pt>
                <c:pt idx="33">
                  <c:v>39</c:v>
                </c:pt>
                <c:pt idx="34">
                  <c:v>64</c:v>
                </c:pt>
                <c:pt idx="35">
                  <c:v>87</c:v>
                </c:pt>
                <c:pt idx="36">
                  <c:v>154</c:v>
                </c:pt>
                <c:pt idx="37">
                  <c:v>55</c:v>
                </c:pt>
                <c:pt idx="38">
                  <c:v>42</c:v>
                </c:pt>
                <c:pt idx="39">
                  <c:v>41</c:v>
                </c:pt>
                <c:pt idx="40">
                  <c:v>98</c:v>
                </c:pt>
                <c:pt idx="41">
                  <c:v>58</c:v>
                </c:pt>
                <c:pt idx="42">
                  <c:v>8</c:v>
                </c:pt>
                <c:pt idx="43">
                  <c:v>70</c:v>
                </c:pt>
                <c:pt idx="44">
                  <c:v>54</c:v>
                </c:pt>
                <c:pt idx="45">
                  <c:v>120</c:v>
                </c:pt>
                <c:pt idx="46">
                  <c:v>47</c:v>
                </c:pt>
                <c:pt idx="47">
                  <c:v>100</c:v>
                </c:pt>
                <c:pt idx="48">
                  <c:v>61</c:v>
                </c:pt>
                <c:pt idx="49">
                  <c:v>130</c:v>
                </c:pt>
                <c:pt idx="50">
                  <c:v>67</c:v>
                </c:pt>
                <c:pt idx="51">
                  <c:v>81</c:v>
                </c:pt>
                <c:pt idx="52">
                  <c:v>72</c:v>
                </c:pt>
                <c:pt idx="53">
                  <c:v>50</c:v>
                </c:pt>
                <c:pt idx="54">
                  <c:v>44</c:v>
                </c:pt>
                <c:pt idx="55">
                  <c:v>82</c:v>
                </c:pt>
                <c:pt idx="56">
                  <c:v>63</c:v>
                </c:pt>
                <c:pt idx="57">
                  <c:v>133</c:v>
                </c:pt>
                <c:pt idx="58">
                  <c:v>78</c:v>
                </c:pt>
                <c:pt idx="59">
                  <c:v>143</c:v>
                </c:pt>
                <c:pt idx="60">
                  <c:v>48</c:v>
                </c:pt>
                <c:pt idx="61">
                  <c:v>122</c:v>
                </c:pt>
                <c:pt idx="62">
                  <c:v>51</c:v>
                </c:pt>
                <c:pt idx="63">
                  <c:v>80</c:v>
                </c:pt>
                <c:pt idx="64">
                  <c:v>126</c:v>
                </c:pt>
                <c:pt idx="65">
                  <c:v>68</c:v>
                </c:pt>
                <c:pt idx="66">
                  <c:v>129</c:v>
                </c:pt>
                <c:pt idx="67">
                  <c:v>118</c:v>
                </c:pt>
                <c:pt idx="68">
                  <c:v>46</c:v>
                </c:pt>
                <c:pt idx="69">
                  <c:v>144</c:v>
                </c:pt>
                <c:pt idx="70">
                  <c:v>97</c:v>
                </c:pt>
                <c:pt idx="71">
                  <c:v>83</c:v>
                </c:pt>
                <c:pt idx="72">
                  <c:v>91</c:v>
                </c:pt>
                <c:pt idx="73">
                  <c:v>132</c:v>
                </c:pt>
                <c:pt idx="74">
                  <c:v>86</c:v>
                </c:pt>
                <c:pt idx="75">
                  <c:v>94</c:v>
                </c:pt>
                <c:pt idx="76">
                  <c:v>115</c:v>
                </c:pt>
                <c:pt idx="77">
                  <c:v>99</c:v>
                </c:pt>
                <c:pt idx="78">
                  <c:v>109</c:v>
                </c:pt>
                <c:pt idx="79">
                  <c:v>69</c:v>
                </c:pt>
                <c:pt idx="80">
                  <c:v>176</c:v>
                </c:pt>
                <c:pt idx="81">
                  <c:v>135</c:v>
                </c:pt>
                <c:pt idx="82">
                  <c:v>131</c:v>
                </c:pt>
                <c:pt idx="83">
                  <c:v>90</c:v>
                </c:pt>
                <c:pt idx="84">
                  <c:v>167</c:v>
                </c:pt>
                <c:pt idx="85">
                  <c:v>153</c:v>
                </c:pt>
                <c:pt idx="86">
                  <c:v>105</c:v>
                </c:pt>
                <c:pt idx="87">
                  <c:v>117</c:v>
                </c:pt>
                <c:pt idx="88">
                  <c:v>93</c:v>
                </c:pt>
                <c:pt idx="89">
                  <c:v>181</c:v>
                </c:pt>
                <c:pt idx="90">
                  <c:v>155</c:v>
                </c:pt>
                <c:pt idx="91">
                  <c:v>142</c:v>
                </c:pt>
                <c:pt idx="92">
                  <c:v>102</c:v>
                </c:pt>
                <c:pt idx="93">
                  <c:v>187</c:v>
                </c:pt>
                <c:pt idx="94">
                  <c:v>104</c:v>
                </c:pt>
                <c:pt idx="95">
                  <c:v>112</c:v>
                </c:pt>
                <c:pt idx="96">
                  <c:v>121</c:v>
                </c:pt>
                <c:pt idx="97">
                  <c:v>156</c:v>
                </c:pt>
                <c:pt idx="98">
                  <c:v>71</c:v>
                </c:pt>
                <c:pt idx="99">
                  <c:v>164</c:v>
                </c:pt>
                <c:pt idx="100">
                  <c:v>147</c:v>
                </c:pt>
                <c:pt idx="101">
                  <c:v>111</c:v>
                </c:pt>
                <c:pt idx="102">
                  <c:v>106</c:v>
                </c:pt>
                <c:pt idx="103">
                  <c:v>113</c:v>
                </c:pt>
                <c:pt idx="104">
                  <c:v>103</c:v>
                </c:pt>
                <c:pt idx="105">
                  <c:v>116</c:v>
                </c:pt>
                <c:pt idx="106">
                  <c:v>160</c:v>
                </c:pt>
                <c:pt idx="107">
                  <c:v>141</c:v>
                </c:pt>
                <c:pt idx="108">
                  <c:v>168</c:v>
                </c:pt>
                <c:pt idx="109">
                  <c:v>174</c:v>
                </c:pt>
                <c:pt idx="110">
                  <c:v>169</c:v>
                </c:pt>
                <c:pt idx="111">
                  <c:v>184</c:v>
                </c:pt>
                <c:pt idx="112">
                  <c:v>161</c:v>
                </c:pt>
                <c:pt idx="113">
                  <c:v>59</c:v>
                </c:pt>
                <c:pt idx="114">
                  <c:v>88</c:v>
                </c:pt>
                <c:pt idx="115">
                  <c:v>76</c:v>
                </c:pt>
                <c:pt idx="116">
                  <c:v>172</c:v>
                </c:pt>
                <c:pt idx="117">
                  <c:v>185</c:v>
                </c:pt>
                <c:pt idx="118">
                  <c:v>194</c:v>
                </c:pt>
                <c:pt idx="119">
                  <c:v>136</c:v>
                </c:pt>
                <c:pt idx="120">
                  <c:v>152</c:v>
                </c:pt>
                <c:pt idx="121">
                  <c:v>149</c:v>
                </c:pt>
                <c:pt idx="122">
                  <c:v>158</c:v>
                </c:pt>
                <c:pt idx="123">
                  <c:v>176</c:v>
                </c:pt>
                <c:pt idx="124">
                  <c:v>165</c:v>
                </c:pt>
                <c:pt idx="125">
                  <c:v>171</c:v>
                </c:pt>
                <c:pt idx="126">
                  <c:v>138</c:v>
                </c:pt>
                <c:pt idx="127">
                  <c:v>180</c:v>
                </c:pt>
                <c:pt idx="128">
                  <c:v>190</c:v>
                </c:pt>
                <c:pt idx="129">
                  <c:v>196</c:v>
                </c:pt>
                <c:pt idx="130">
                  <c:v>128</c:v>
                </c:pt>
                <c:pt idx="131">
                  <c:v>188</c:v>
                </c:pt>
                <c:pt idx="132">
                  <c:v>151</c:v>
                </c:pt>
                <c:pt idx="133">
                  <c:v>197</c:v>
                </c:pt>
                <c:pt idx="134">
                  <c:v>127</c:v>
                </c:pt>
                <c:pt idx="135">
                  <c:v>166</c:v>
                </c:pt>
                <c:pt idx="136">
                  <c:v>173</c:v>
                </c:pt>
                <c:pt idx="137">
                  <c:v>95</c:v>
                </c:pt>
                <c:pt idx="138">
                  <c:v>74</c:v>
                </c:pt>
                <c:pt idx="139">
                  <c:v>182</c:v>
                </c:pt>
                <c:pt idx="140">
                  <c:v>159</c:v>
                </c:pt>
                <c:pt idx="141">
                  <c:v>193</c:v>
                </c:pt>
                <c:pt idx="142">
                  <c:v>162</c:v>
                </c:pt>
                <c:pt idx="143">
                  <c:v>179</c:v>
                </c:pt>
                <c:pt idx="144">
                  <c:v>178</c:v>
                </c:pt>
                <c:pt idx="145">
                  <c:v>186</c:v>
                </c:pt>
                <c:pt idx="146">
                  <c:v>189</c:v>
                </c:pt>
                <c:pt idx="147">
                  <c:v>175</c:v>
                </c:pt>
                <c:pt idx="148">
                  <c:v>150</c:v>
                </c:pt>
                <c:pt idx="149">
                  <c:v>163</c:v>
                </c:pt>
                <c:pt idx="150">
                  <c:v>110</c:v>
                </c:pt>
                <c:pt idx="151">
                  <c:v>125</c:v>
                </c:pt>
                <c:pt idx="152">
                  <c:v>145</c:v>
                </c:pt>
                <c:pt idx="153">
                  <c:v>170</c:v>
                </c:pt>
                <c:pt idx="154">
                  <c:v>183</c:v>
                </c:pt>
                <c:pt idx="155">
                  <c:v>134</c:v>
                </c:pt>
                <c:pt idx="156">
                  <c:v>43</c:v>
                </c:pt>
                <c:pt idx="157">
                  <c:v>140</c:v>
                </c:pt>
                <c:pt idx="158">
                  <c:v>31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'Democracy v other indices'!$W$5:$W$200</c15:f>
                <c15:dlblRangeCache>
                  <c:ptCount val="196"/>
                  <c:pt idx="0">
                    <c:v>Japan</c:v>
                  </c:pt>
                  <c:pt idx="1">
                    <c:v>Hong Kong</c:v>
                  </c:pt>
                  <c:pt idx="2">
                    <c:v>Switzerland</c:v>
                  </c:pt>
                  <c:pt idx="3">
                    <c:v>Australia</c:v>
                  </c:pt>
                  <c:pt idx="4">
                    <c:v>Sweden</c:v>
                  </c:pt>
                  <c:pt idx="5">
                    <c:v>Spain</c:v>
                  </c:pt>
                  <c:pt idx="6">
                    <c:v>Ireland</c:v>
                  </c:pt>
                  <c:pt idx="7">
                    <c:v>Luxembourg</c:v>
                  </c:pt>
                  <c:pt idx="8">
                    <c:v>Italy</c:v>
                  </c:pt>
                  <c:pt idx="9">
                    <c:v>Singapore</c:v>
                  </c:pt>
                  <c:pt idx="10">
                    <c:v>New Zealand</c:v>
                  </c:pt>
                  <c:pt idx="11">
                    <c:v>Israel</c:v>
                  </c:pt>
                  <c:pt idx="12">
                    <c:v>Malta</c:v>
                  </c:pt>
                  <c:pt idx="13">
                    <c:v>South Korea</c:v>
                  </c:pt>
                  <c:pt idx="14">
                    <c:v>Norway</c:v>
                  </c:pt>
                  <c:pt idx="15">
                    <c:v>France</c:v>
                  </c:pt>
                  <c:pt idx="16">
                    <c:v>Iceland</c:v>
                  </c:pt>
                  <c:pt idx="17">
                    <c:v>United Kingdom</c:v>
                  </c:pt>
                  <c:pt idx="18">
                    <c:v>Cyprus</c:v>
                  </c:pt>
                  <c:pt idx="19">
                    <c:v>Netherlands</c:v>
                  </c:pt>
                  <c:pt idx="20">
                    <c:v>Belgium</c:v>
                  </c:pt>
                  <c:pt idx="21">
                    <c:v>Portugal</c:v>
                  </c:pt>
                  <c:pt idx="22">
                    <c:v>Qatar</c:v>
                  </c:pt>
                  <c:pt idx="23">
                    <c:v>Canada</c:v>
                  </c:pt>
                  <c:pt idx="24">
                    <c:v>Denmark</c:v>
                  </c:pt>
                  <c:pt idx="25">
                    <c:v>Slovenia</c:v>
                  </c:pt>
                  <c:pt idx="26">
                    <c:v>Finland</c:v>
                  </c:pt>
                  <c:pt idx="27">
                    <c:v>Austria</c:v>
                  </c:pt>
                  <c:pt idx="28">
                    <c:v>Germany</c:v>
                  </c:pt>
                  <c:pt idx="29">
                    <c:v>Greece</c:v>
                  </c:pt>
                  <c:pt idx="30">
                    <c:v>Kuwait</c:v>
                  </c:pt>
                  <c:pt idx="31">
                    <c:v>Thailand</c:v>
                  </c:pt>
                  <c:pt idx="32">
                    <c:v>Chile</c:v>
                  </c:pt>
                  <c:pt idx="33">
                    <c:v>Bahrain</c:v>
                  </c:pt>
                  <c:pt idx="34">
                    <c:v>China</c:v>
                  </c:pt>
                  <c:pt idx="35">
                    <c:v>Turkey</c:v>
                  </c:pt>
                  <c:pt idx="36">
                    <c:v>Cuba</c:v>
                  </c:pt>
                  <c:pt idx="37">
                    <c:v>Uruguay</c:v>
                  </c:pt>
                  <c:pt idx="38">
                    <c:v>Estonia</c:v>
                  </c:pt>
                  <c:pt idx="39">
                    <c:v>Saudi Arabia</c:v>
                  </c:pt>
                  <c:pt idx="40">
                    <c:v>Ecuador</c:v>
                  </c:pt>
                  <c:pt idx="41">
                    <c:v>Croatia</c:v>
                  </c:pt>
                  <c:pt idx="42">
                    <c:v>United States</c:v>
                  </c:pt>
                  <c:pt idx="43">
                    <c:v>Costa Rica</c:v>
                  </c:pt>
                  <c:pt idx="44">
                    <c:v>Poland</c:v>
                  </c:pt>
                  <c:pt idx="45">
                    <c:v>Algeria</c:v>
                  </c:pt>
                  <c:pt idx="46">
                    <c:v>Slovakia</c:v>
                  </c:pt>
                  <c:pt idx="47">
                    <c:v>Albania</c:v>
                  </c:pt>
                  <c:pt idx="48">
                    <c:v>Panama</c:v>
                  </c:pt>
                  <c:pt idx="49">
                    <c:v>Sri Lanka</c:v>
                  </c:pt>
                  <c:pt idx="50">
                    <c:v>Malaysia</c:v>
                  </c:pt>
                  <c:pt idx="51">
                    <c:v>Montenegro</c:v>
                  </c:pt>
                  <c:pt idx="52">
                    <c:v>Argentina</c:v>
                  </c:pt>
                  <c:pt idx="53">
                    <c:v>Hungary</c:v>
                  </c:pt>
                  <c:pt idx="54">
                    <c:v>Lithuania</c:v>
                  </c:pt>
                  <c:pt idx="55">
                    <c:v>Serbia</c:v>
                  </c:pt>
                  <c:pt idx="56">
                    <c:v>Romania</c:v>
                  </c:pt>
                  <c:pt idx="57">
                    <c:v>Morocco</c:v>
                  </c:pt>
                  <c:pt idx="58">
                    <c:v>Mexico</c:v>
                  </c:pt>
                  <c:pt idx="59">
                    <c:v>Nicaragua</c:v>
                  </c:pt>
                  <c:pt idx="60">
                    <c:v>Latvia</c:v>
                  </c:pt>
                  <c:pt idx="61">
                    <c:v>Vietnam</c:v>
                  </c:pt>
                  <c:pt idx="62">
                    <c:v>Iran</c:v>
                  </c:pt>
                  <c:pt idx="63">
                    <c:v>Kazakhstan</c:v>
                  </c:pt>
                  <c:pt idx="64">
                    <c:v>Lebanon</c:v>
                  </c:pt>
                  <c:pt idx="65">
                    <c:v>Bulgaria</c:v>
                  </c:pt>
                  <c:pt idx="66">
                    <c:v>Tunisia</c:v>
                  </c:pt>
                  <c:pt idx="67">
                    <c:v>Jordan</c:v>
                  </c:pt>
                  <c:pt idx="68">
                    <c:v>Oman</c:v>
                  </c:pt>
                  <c:pt idx="69">
                    <c:v>Bangladesh</c:v>
                  </c:pt>
                  <c:pt idx="70">
                    <c:v>Colombia</c:v>
                  </c:pt>
                  <c:pt idx="71">
                    <c:v>Mauritius</c:v>
                  </c:pt>
                  <c:pt idx="72">
                    <c:v>Azerbaijan</c:v>
                  </c:pt>
                  <c:pt idx="73">
                    <c:v>Palestine</c:v>
                  </c:pt>
                  <c:pt idx="74">
                    <c:v>Brazil</c:v>
                  </c:pt>
                  <c:pt idx="75">
                    <c:v>Peru</c:v>
                  </c:pt>
                  <c:pt idx="76">
                    <c:v>Armenia</c:v>
                  </c:pt>
                  <c:pt idx="77">
                    <c:v>Belarus</c:v>
                  </c:pt>
                  <c:pt idx="78">
                    <c:v>Mongolia</c:v>
                  </c:pt>
                  <c:pt idx="79">
                    <c:v>Russia</c:v>
                  </c:pt>
                  <c:pt idx="80">
                    <c:v>Syria</c:v>
                  </c:pt>
                  <c:pt idx="81">
                    <c:v>Bhutan</c:v>
                  </c:pt>
                  <c:pt idx="82">
                    <c:v>Philippines</c:v>
                  </c:pt>
                  <c:pt idx="83">
                    <c:v>Libya</c:v>
                  </c:pt>
                  <c:pt idx="84">
                    <c:v>Kyrgyzstan</c:v>
                  </c:pt>
                  <c:pt idx="85">
                    <c:v>Uzbekistan</c:v>
                  </c:pt>
                  <c:pt idx="86">
                    <c:v>Georgia</c:v>
                  </c:pt>
                  <c:pt idx="87">
                    <c:v>El Salvador</c:v>
                  </c:pt>
                  <c:pt idx="88">
                    <c:v>Iraq</c:v>
                  </c:pt>
                  <c:pt idx="89">
                    <c:v>Tajikistan</c:v>
                  </c:pt>
                  <c:pt idx="90">
                    <c:v>Venezuela</c:v>
                  </c:pt>
                  <c:pt idx="91">
                    <c:v>Honduras</c:v>
                  </c:pt>
                  <c:pt idx="92">
                    <c:v>Jamaica</c:v>
                  </c:pt>
                  <c:pt idx="93">
                    <c:v>Nepal</c:v>
                  </c:pt>
                  <c:pt idx="94">
                    <c:v>Paraguay</c:v>
                  </c:pt>
                  <c:pt idx="95">
                    <c:v>Suriname</c:v>
                  </c:pt>
                  <c:pt idx="96">
                    <c:v>Egypt</c:v>
                  </c:pt>
                  <c:pt idx="97">
                    <c:v>Cambodia</c:v>
                  </c:pt>
                  <c:pt idx="98">
                    <c:v>Turkmenistan</c:v>
                  </c:pt>
                  <c:pt idx="99">
                    <c:v>East Timor</c:v>
                  </c:pt>
                  <c:pt idx="100">
                    <c:v>Laos</c:v>
                  </c:pt>
                  <c:pt idx="101">
                    <c:v>Guatemala</c:v>
                  </c:pt>
                  <c:pt idx="102">
                    <c:v>Moldova</c:v>
                  </c:pt>
                  <c:pt idx="103">
                    <c:v>Ukraine</c:v>
                  </c:pt>
                  <c:pt idx="104">
                    <c:v>Fiji</c:v>
                  </c:pt>
                  <c:pt idx="105">
                    <c:v>Indonesia</c:v>
                  </c:pt>
                  <c:pt idx="106">
                    <c:v>Senegal</c:v>
                  </c:pt>
                  <c:pt idx="107">
                    <c:v>India</c:v>
                  </c:pt>
                  <c:pt idx="108">
                    <c:v>Myanmar</c:v>
                  </c:pt>
                  <c:pt idx="109">
                    <c:v>Rwanda</c:v>
                  </c:pt>
                  <c:pt idx="110">
                    <c:v>Tanzania</c:v>
                  </c:pt>
                  <c:pt idx="111">
                    <c:v>Eritrea</c:v>
                  </c:pt>
                  <c:pt idx="112">
                    <c:v>Pakistan</c:v>
                  </c:pt>
                  <c:pt idx="113">
                    <c:v>Guyana</c:v>
                  </c:pt>
                  <c:pt idx="114">
                    <c:v>Botswana</c:v>
                  </c:pt>
                  <c:pt idx="115">
                    <c:v>Gabon</c:v>
                  </c:pt>
                  <c:pt idx="116">
                    <c:v>Ethiopia</c:v>
                  </c:pt>
                  <c:pt idx="117">
                    <c:v>Sudan</c:v>
                  </c:pt>
                  <c:pt idx="118">
                    <c:v>Madagascar</c:v>
                  </c:pt>
                  <c:pt idx="119">
                    <c:v>Bolivia</c:v>
                  </c:pt>
                  <c:pt idx="120">
                    <c:v>Mauritania</c:v>
                  </c:pt>
                  <c:pt idx="121">
                    <c:v>Ghana</c:v>
                  </c:pt>
                  <c:pt idx="122">
                    <c:v>Haiti</c:v>
                  </c:pt>
                  <c:pt idx="123">
                    <c:v>Yemen</c:v>
                  </c:pt>
                  <c:pt idx="124">
                    <c:v>Comoros</c:v>
                  </c:pt>
                  <c:pt idx="125">
                    <c:v>Uganda</c:v>
                  </c:pt>
                  <c:pt idx="126">
                    <c:v>Congo</c:v>
                  </c:pt>
                  <c:pt idx="127">
                    <c:v>Gambia</c:v>
                  </c:pt>
                  <c:pt idx="128">
                    <c:v>Malawi</c:v>
                  </c:pt>
                  <c:pt idx="129">
                    <c:v>Afghanistan</c:v>
                  </c:pt>
                  <c:pt idx="130">
                    <c:v>Djibouti</c:v>
                  </c:pt>
                  <c:pt idx="131">
                    <c:v>Niger</c:v>
                  </c:pt>
                  <c:pt idx="132">
                    <c:v>Kenya</c:v>
                  </c:pt>
                  <c:pt idx="133">
                    <c:v>Burundi</c:v>
                  </c:pt>
                  <c:pt idx="134">
                    <c:v>Angola</c:v>
                  </c:pt>
                  <c:pt idx="135">
                    <c:v>Zambia</c:v>
                  </c:pt>
                  <c:pt idx="136">
                    <c:v>Togo</c:v>
                  </c:pt>
                  <c:pt idx="137">
                    <c:v>South Africa</c:v>
                  </c:pt>
                  <c:pt idx="138">
                    <c:v>Equatorial Guinea</c:v>
                  </c:pt>
                  <c:pt idx="139">
                    <c:v>Liberia</c:v>
                  </c:pt>
                  <c:pt idx="140">
                    <c:v>Cameroon</c:v>
                  </c:pt>
                  <c:pt idx="141">
                    <c:v>Sierra Leone</c:v>
                  </c:pt>
                  <c:pt idx="142">
                    <c:v>Benin</c:v>
                  </c:pt>
                  <c:pt idx="143">
                    <c:v>Guinea-Bissau</c:v>
                  </c:pt>
                  <c:pt idx="144">
                    <c:v>Burkina Faso</c:v>
                  </c:pt>
                  <c:pt idx="145">
                    <c:v>DR Congo</c:v>
                  </c:pt>
                  <c:pt idx="146">
                    <c:v>Mozambique</c:v>
                  </c:pt>
                  <c:pt idx="147">
                    <c:v>Mali</c:v>
                  </c:pt>
                  <c:pt idx="148">
                    <c:v>Zimbabwe</c:v>
                  </c:pt>
                  <c:pt idx="149">
                    <c:v>Guinea</c:v>
                  </c:pt>
                  <c:pt idx="150">
                    <c:v>Namibia</c:v>
                  </c:pt>
                  <c:pt idx="151">
                    <c:v>Eswatini</c:v>
                  </c:pt>
                  <c:pt idx="152">
                    <c:v>Nigeria</c:v>
                  </c:pt>
                  <c:pt idx="153">
                    <c:v>Lesotho</c:v>
                  </c:pt>
                  <c:pt idx="154">
                    <c:v>Chad</c:v>
                  </c:pt>
                  <c:pt idx="155">
                    <c:v>Cape Verde</c:v>
                  </c:pt>
                  <c:pt idx="156">
                    <c:v>Czech Republic</c:v>
                  </c:pt>
                  <c:pt idx="157">
                    <c:v>Ivory Coast</c:v>
                  </c:pt>
                  <c:pt idx="158">
                    <c:v>Taiwan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76C-4314-9E44-5B3FBF29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55263"/>
        <c:axId val="389173503"/>
      </c:scatterChart>
      <c:valAx>
        <c:axId val="389155263"/>
        <c:scaling>
          <c:orientation val="maxMin"/>
        </c:scaling>
        <c:delete val="1"/>
        <c:axPos val="t"/>
        <c:numFmt formatCode="General" sourceLinked="1"/>
        <c:majorTickMark val="none"/>
        <c:minorTickMark val="none"/>
        <c:tickLblPos val="nextTo"/>
        <c:crossAx val="389173503"/>
        <c:crosses val="autoZero"/>
        <c:crossBetween val="midCat"/>
      </c:valAx>
      <c:valAx>
        <c:axId val="389173503"/>
        <c:scaling>
          <c:orientation val="maxMin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9155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5E3995-0551-48E5-996B-D18D0B38F6C1}">
  <sheetPr/>
  <sheetViews>
    <sheetView zoomScale="115" workbookViewId="0"/>
  </sheetViews>
  <sheetProtection algorithmName="SHA-512" hashValue="j3t8+AFFO2VIjCOUXfrde/8i2MAjh2k14uMhvlssNk6oi+M1l3G1jPmlatKCbnOY7lT0Eg0e5eOCAejkgloZPw==" saltValue="uJeVmWHKDzXpbn3W75z/+A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34925" y="1457325"/>
    <xdr:ext cx="4659189" cy="3319829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2D2373-C9E9-4A48-A991-0D351A4F5B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AFEF87-A360-7AE9-48F5-A28992C2FE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C4E394F0-DE81-4DD6-B067-2A58AA0D938A}" autoFormatId="16" applyNumberFormats="0" applyBorderFormats="0" applyFontFormats="0" applyPatternFormats="0" applyAlignmentFormats="0" applyWidthHeightFormats="0">
  <queryTableRefresh nextId="10" unboundColumnsRight="1">
    <queryTableFields count="9">
      <queryTableField id="1" name="Column1" tableColumnId="1"/>
      <queryTableField id="2" name="Column2.1" tableColumnId="2"/>
      <queryTableField id="3" name="Column2.2" tableColumnId="3"/>
      <queryTableField id="4" name="Column3" tableColumnId="4"/>
      <queryTableField id="5" name="Column4" tableColumnId="5"/>
      <queryTableField id="6" name="Column5" tableColumnId="6"/>
      <queryTableField id="7" name="Column6" tableColumnId="7"/>
      <queryTableField id="8" name="Column7" tableColumnId="8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" xr16:uid="{0BEF3066-9FD1-494F-A05F-C876FA2EF457}" autoFormatId="16" applyNumberFormats="0" applyBorderFormats="0" applyFontFormats="0" applyPatternFormats="0" applyAlignmentFormats="0" applyWidthHeightFormats="0">
  <queryTableRefresh nextId="6" unboundColumnsRight="2">
    <queryTableFields count="4">
      <queryTableField id="1" name="Column1.1" tableColumnId="1"/>
      <queryTableField id="5" name="Av Height" tableColumnId="5"/>
      <queryTableField id="3" dataBound="0" tableColumnId="3"/>
      <queryTableField id="4" dataBound="0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BC69F6AC-6E14-4E6D-BB6E-FB16CAA619D5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Country" tableColumnId="1"/>
      <queryTableField id="2" name="Rank" tableColumnId="2"/>
      <queryTableField id="3" name="Particulate matter(PM2.5) (in μg/m3)WHO-Guideline=5" tableColumnId="3"/>
      <queryTableField id="4" name="Loss of lifeexpectancy(years)" tableColumnId="4"/>
      <queryTableField id="5" dataBound="0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" xr16:uid="{DAE32164-90F3-4365-B27B-CF3997F1FED8}" autoFormatId="16" applyNumberFormats="0" applyBorderFormats="0" applyFontFormats="0" applyPatternFormats="0" applyAlignmentFormats="0" applyWidthHeightFormats="0">
  <queryTableRefresh nextId="3">
    <queryTableFields count="2">
      <queryTableField id="1" name="Country" tableColumnId="1"/>
      <queryTableField id="2" name="2022 rank[3]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E0715AA8-DB62-4728-8C17-2F74CBA30697}" autoFormatId="16" applyNumberFormats="0" applyBorderFormats="0" applyFontFormats="0" applyPatternFormats="0" applyAlignmentFormats="0" applyWidthHeightFormats="0">
  <queryTableRefresh nextId="12" unboundColumnsRight="4">
    <queryTableFields count="10">
      <queryTableField id="1" name="Country" tableColumnId="1"/>
      <queryTableField id="2" name="PISA 2022 Overall Score" tableColumnId="2"/>
      <queryTableField id="3" name="PISA Math 2022" tableColumnId="3"/>
      <queryTableField id="4" name="PISA Science 2022" tableColumnId="4"/>
      <queryTableField id="5" name="PISA Reading 2022" tableColumnId="5"/>
      <queryTableField id="6" name="Overall 2018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4" xr16:uid="{5ECD563B-1BE9-4B9E-9FE0-5CEDA64EDD4A}" autoFormatId="16" applyNumberFormats="0" applyBorderFormats="0" applyFontFormats="0" applyPatternFormats="0" applyAlignmentFormats="0" applyWidthHeightFormats="0">
  <queryTableRefresh nextId="8" unboundColumnsRight="1">
    <queryTableFields count="4">
      <queryTableField id="3" name="Location.1" tableColumnId="3"/>
      <queryTableField id="4" name="Location.2" tableColumnId="4"/>
      <queryTableField id="2" name="2020 rate" tableColumnId="2"/>
      <queryTableField id="7" dataBound="0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" xr16:uid="{C81AC566-2396-4CF9-A8A1-B58420900E5F}" autoFormatId="16" applyNumberFormats="0" applyBorderFormats="0" applyFontFormats="0" applyPatternFormats="0" applyAlignmentFormats="0" applyWidthHeightFormats="0">
  <queryTableRefresh nextId="11" unboundColumnsRight="1">
    <queryTableFields count="7">
      <queryTableField id="6" name="Column1.1" tableColumnId="6"/>
      <queryTableField id="7" name="Column1.2" tableColumnId="7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10" dataBound="0" tableColumnId="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2" xr16:uid="{617C6448-FA92-4DD2-9A3B-73BB4C971067}" autoFormatId="16" applyNumberFormats="0" applyBorderFormats="0" applyFontFormats="0" applyPatternFormats="0" applyAlignmentFormats="0" applyWidthHeightFormats="0">
  <queryTableRefresh nextId="22" unboundColumnsRight="1">
    <queryTableFields count="2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dataBound="0" tableColumnId="21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5" xr16:uid="{56ADBAE9-1D03-486B-A8A9-46FF2F3EF8E4}" autoFormatId="16" applyNumberFormats="0" applyBorderFormats="0" applyFontFormats="0" applyPatternFormats="0" applyAlignmentFormats="0" applyWidthHeightFormats="0">
  <queryTableRefresh nextId="18" unboundColumnsRight="1">
    <queryTableFields count="17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dataBound="0" tableColumnId="17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A35C85A0-4D7E-421C-B9BE-8EAC3F00095A}" autoFormatId="16" applyNumberFormats="0" applyBorderFormats="0" applyFontFormats="0" applyPatternFormats="0" applyAlignmentFormats="0" applyWidthHeightFormats="0">
  <queryTableRefresh nextId="12" unboundColumnsRight="1">
    <queryTableFields count="9">
      <queryTableField id="9" name="Column1.1" tableColumnId="9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11" dataBound="0" tableColumnId="10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5F3ED7C0-FEC1-4275-9A26-F7FC36916544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Rank" tableColumnId="1"/>
      <queryTableField id="2" name="Δ" tableColumnId="2"/>
      <queryTableField id="3" name="Country or territory" tableColumnId="3"/>
      <queryTableField id="4" name="HDI value" tableColumnId="4"/>
      <queryTableField id="5" name="%annual growth(2010–2022)" tableColumnId="5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906E1EC1-800E-4703-85DC-A09BEBC7869D}" autoFormatId="16" applyNumberFormats="0" applyBorderFormats="0" applyFontFormats="0" applyPatternFormats="0" applyAlignmentFormats="0" applyWidthHeightFormats="0">
  <queryTableRefresh nextId="5" unboundColumnsRight="1">
    <queryTableFields count="4">
      <queryTableField id="1" name="Rank" tableColumnId="1"/>
      <queryTableField id="2" name="Country or territory" tableColumnId="2"/>
      <queryTableField id="3" name="Quality of Life Score_x000a_(out of 10)" tableColumnId="3"/>
      <queryTableField id="4" dataBound="0" tableColumnId="4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E1DED60-F7ED-49B3-8CD2-AC373D06464D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Country" tableColumnId="1"/>
      <queryTableField id="2" name="Rank" tableColumnId="2"/>
      <queryTableField id="3" name="Score" tableColumnId="3"/>
      <queryTableField id="4" name="Change" tableColumnId="4"/>
      <queryTableField id="5" dataBound="0" tableColumnId="5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7C962615-0696-4F7A-86A3-FC3B09A04979}" autoFormatId="16" applyNumberFormats="0" applyBorderFormats="0" applyFontFormats="0" applyPatternFormats="0" applyAlignmentFormats="0" applyWidthHeightFormats="0">
  <queryTableRefresh nextId="5" unboundColumnsRight="2">
    <queryTableFields count="4">
      <queryTableField id="1" name="Location" tableColumnId="1"/>
      <queryTableField id="2" name="Population" tableColumnId="2"/>
      <queryTableField id="3" dataBound="0" tableColumnId="3"/>
      <queryTableField id="4" dataBound="0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44CC363-997F-47B8-AFC9-F2651D10D16C}" name="Table_1__2" displayName="Table_1__2" ref="A1:I180" tableType="queryTable" totalsRowShown="0">
  <autoFilter ref="A1:I180" xr:uid="{244CC363-997F-47B8-AFC9-F2651D10D16C}"/>
  <tableColumns count="9">
    <tableColumn id="1" xr3:uid="{654357CD-5356-45B4-B040-ACD2B6FDF260}" uniqueName="1" name="Column1" queryTableFieldId="1" dataDxfId="69"/>
    <tableColumn id="2" xr3:uid="{CA79C1B3-A2C8-4FC1-BD21-68203A1FD255}" uniqueName="2" name="Column2.1" queryTableFieldId="2"/>
    <tableColumn id="3" xr3:uid="{7C151981-281A-466A-A329-665CB66C46DE}" uniqueName="3" name="Column2.2" queryTableFieldId="3"/>
    <tableColumn id="4" xr3:uid="{D85F3729-B4B3-4C8D-B3C5-FBC967C51BFF}" uniqueName="4" name="Column3" queryTableFieldId="4" dataDxfId="68"/>
    <tableColumn id="5" xr3:uid="{0428E048-02AD-4C85-8673-081A59967B0A}" uniqueName="5" name="Column4" queryTableFieldId="5" dataDxfId="67"/>
    <tableColumn id="6" xr3:uid="{D216D7E2-9D67-46A1-8338-CC8D59713925}" uniqueName="6" name="Column5" queryTableFieldId="6" dataDxfId="66"/>
    <tableColumn id="7" xr3:uid="{8158BB22-D403-49B2-952C-4FB58FF29DF3}" uniqueName="7" name="Column6" queryTableFieldId="7" dataDxfId="65"/>
    <tableColumn id="8" xr3:uid="{31BF399D-D337-4F1C-86B8-04A4EF31BAA6}" uniqueName="8" name="Column7" queryTableFieldId="8" dataDxfId="64"/>
    <tableColumn id="9" xr3:uid="{2041D398-3134-4902-B501-7DED6DF494D8}" uniqueName="9" name="Column8" queryTableFieldId="9" dataDxfId="63">
      <calculatedColumnFormula>_xlfn.XLOOKUP(Table_1__2[[#This Row],[Column1]],Comparison!$AS$5:$AS$219,Comparison!$AS$5:$AS$219,"COUNTRY MISSING CHECK")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982DCF6-7184-4CA8-9AA9-BE3E3456B329}" name="Table_1__4" displayName="Table_1__4" ref="A1:D137" tableType="queryTable" totalsRowShown="0">
  <autoFilter ref="A1:D137" xr:uid="{B982DCF6-7184-4CA8-9AA9-BE3E3456B329}"/>
  <tableColumns count="4">
    <tableColumn id="1" xr3:uid="{589BED96-6CA5-4F90-8A08-1B8393F64B65}" uniqueName="1" name="Column1.1" queryTableFieldId="1" dataDxfId="62"/>
    <tableColumn id="5" xr3:uid="{C4D5371F-32FD-4C3F-A223-2B84EB1709AF}" uniqueName="5" name="Av Height" queryTableFieldId="5"/>
    <tableColumn id="3" xr3:uid="{911DA202-0DC3-41C3-9C5F-EC277F0A65B2}" uniqueName="3" name="Rank" queryTableFieldId="3" dataDxfId="61">
      <calculatedColumnFormula>RANK(Table_1__4[[#This Row],[Av Height]],Table_1__4[Av Height])</calculatedColumnFormula>
    </tableColumn>
    <tableColumn id="4" xr3:uid="{6C042848-FA01-42F5-AE25-19971A4B1471}" uniqueName="4" name="Column1" queryTableFieldId="4" dataDxfId="60">
      <calculatedColumnFormula>_xlfn.XLOOKUP(Table_1__4[[#This Row],[Column1.1]],Comparison!$AS$5:$AS$219,Comparison!$AS$5:$AS$219,"CHECK MISSING COUNTRY")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73EC00A-B194-4436-B6F3-2FC0FC3DB181}" name="Table_1__3" displayName="Table_1__3" ref="A1:E219" tableType="queryTable" totalsRowShown="0">
  <autoFilter ref="A1:E219" xr:uid="{F73EC00A-B194-4436-B6F3-2FC0FC3DB181}"/>
  <sortState xmlns:xlrd2="http://schemas.microsoft.com/office/spreadsheetml/2017/richdata2" ref="A2:E219">
    <sortCondition ref="B2:B219"/>
  </sortState>
  <tableColumns count="5">
    <tableColumn id="1" xr3:uid="{B4EB1EA7-3745-4F75-908A-8444AF41DB56}" uniqueName="1" name="Country" queryTableFieldId="1" dataDxfId="59"/>
    <tableColumn id="2" xr3:uid="{1B8D7624-4555-4945-8E28-9B9C7172475B}" uniqueName="2" name="Rank" queryTableFieldId="2"/>
    <tableColumn id="3" xr3:uid="{9753FA3C-03FE-4EB9-8BD5-F0496D284598}" uniqueName="3" name="Particulate matter(PM2.5) (in μg/m3)WHO-Guideline=5" queryTableFieldId="3"/>
    <tableColumn id="4" xr3:uid="{7151B04C-53C2-4E31-85A9-B085546DDA72}" uniqueName="4" name="Loss of lifeexpectancy(years)" queryTableFieldId="4" dataDxfId="58"/>
    <tableColumn id="5" xr3:uid="{F2326979-2D7C-41B6-854D-9DB7FCD9C6FE}" uniqueName="5" name="Column1" queryTableFieldId="5" dataDxfId="57">
      <calculatedColumnFormula>_xlfn.XLOOKUP(Table_1__3[[#This Row],[Country]],Comparison!$AS$5:$AS$219,Comparison!$AS$5:$AS$219,"CHECK MISSING COUNTRY")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6E656C2-A5B9-4DAB-8C40-618EA84983F0}" name="Table_2" displayName="Table_2" ref="A1:B51" tableType="queryTable" totalsRowShown="0">
  <autoFilter ref="A1:B51" xr:uid="{96E656C2-A5B9-4DAB-8C40-618EA84983F0}"/>
  <tableColumns count="2">
    <tableColumn id="1" xr3:uid="{F356FE2C-3307-43AD-BDD3-77F64E942DC4}" uniqueName="1" name="Country" queryTableFieldId="1" dataDxfId="56"/>
    <tableColumn id="2" xr3:uid="{05D4255B-CD3C-4285-8086-42D8D8BC5910}" uniqueName="2" name="2022 rank[3]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2871F09-72EB-4866-BB29-8840B0BB62BE}" name="Table_1" displayName="Table_1" ref="A1:J81" tableType="queryTable" totalsRowShown="0">
  <autoFilter ref="A1:J81" xr:uid="{82871F09-72EB-4866-BB29-8840B0BB62BE}"/>
  <tableColumns count="10">
    <tableColumn id="1" xr3:uid="{0D551EAB-0E9F-4F69-B41A-96065387DE91}" uniqueName="1" name="Country" queryTableFieldId="1" dataDxfId="55"/>
    <tableColumn id="2" xr3:uid="{4347A876-FBF1-42BE-B045-C2FC369A8B68}" uniqueName="2" name="PISA 2022 Overall Score" queryTableFieldId="2"/>
    <tableColumn id="3" xr3:uid="{74C4A607-1880-424F-AD82-3B8604D99DF5}" uniqueName="3" name="PISA Math 2022" queryTableFieldId="3"/>
    <tableColumn id="4" xr3:uid="{C6E97C5E-999B-486B-A6E1-7BA5D71111A1}" uniqueName="4" name="PISA Science 2022" queryTableFieldId="4"/>
    <tableColumn id="5" xr3:uid="{14CB1B3E-F4A5-43F3-917B-FCD589968F69}" uniqueName="5" name="PISA Reading 2022" queryTableFieldId="5"/>
    <tableColumn id="6" xr3:uid="{0FF9ECD5-7EE0-4866-B963-1AE6ED02B844}" uniqueName="6" name="Overall 2018" queryTableFieldId="6"/>
    <tableColumn id="7" xr3:uid="{3A8802D1-3438-4462-B488-A9A412FF8A9B}" uniqueName="7" name="Overall Rank" queryTableFieldId="7" dataDxfId="54">
      <calculatedColumnFormula>RANK(Table_1[[#This Row],[PISA 2022 Overall Score]],Table_1[PISA 2022 Overall Score])</calculatedColumnFormula>
    </tableColumn>
    <tableColumn id="8" xr3:uid="{7E98F701-BD19-4D54-AE11-B1297A94EBE5}" uniqueName="8" name="Math Rank" queryTableFieldId="8">
      <calculatedColumnFormula>RANK(Table_1[[#This Row],[PISA Math 2022]],Table_1[PISA Math 2022])</calculatedColumnFormula>
    </tableColumn>
    <tableColumn id="9" xr3:uid="{198A5E01-824F-4D2E-939D-4B80BF83AED2}" uniqueName="9" name="Science Rank" queryTableFieldId="9">
      <calculatedColumnFormula>RANK(Table_1[[#This Row],[PISA Science 2022]],Table_1[PISA Science 2022])</calculatedColumnFormula>
    </tableColumn>
    <tableColumn id="10" xr3:uid="{F27C94CF-67CE-4FC5-878E-17D1F0B1DEED}" uniqueName="10" name="Reading Rank" queryTableFieldId="10">
      <calculatedColumnFormula>RANK(Table_1[[#This Row],[PISA Reading 2022]],Table_1[PISA Reading 2022])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B50C86-EADA-40B0-9F1F-BF6E0DD04CA0}" name="Under_five_mortality__deaths_1_000_live_births__–_2020_estimates__1" displayName="Under_five_mortality__deaths_1_000_live_births__–_2020_estimates__1" ref="A1:D194" tableType="queryTable" totalsRowShown="0">
  <autoFilter ref="A1:D194" xr:uid="{25B50C86-EADA-40B0-9F1F-BF6E0DD04CA0}"/>
  <sortState xmlns:xlrd2="http://schemas.microsoft.com/office/spreadsheetml/2017/richdata2" ref="A2:D194">
    <sortCondition ref="D2:D194"/>
  </sortState>
  <tableColumns count="4">
    <tableColumn id="3" xr3:uid="{33C9F980-D0EE-4398-85D5-419D0A8DB38A}" uniqueName="3" name="Location.1" queryTableFieldId="3" dataDxfId="53"/>
    <tableColumn id="4" xr3:uid="{B80D75A0-C5D0-4F0B-ADCE-880131A8A1D9}" uniqueName="4" name="Location.2" queryTableFieldId="4" dataDxfId="52"/>
    <tableColumn id="2" xr3:uid="{340E07EF-2790-4930-96B1-9480D1E4F4DC}" uniqueName="2" name="2020 rate" queryTableFieldId="2"/>
    <tableColumn id="5" xr3:uid="{D14F680C-3A4F-495B-BAFB-8FD67D3D47B4}" uniqueName="5" name="Rank" queryTableFieldId="7" dataDxfId="51">
      <calculatedColumnFormula>RANK(Under_five_mortality__deaths_1_000_live_births__–_2020_estimates__1[[#This Row],[2020 rate]],Under_five_mortality__deaths_1_000_live_births__–_2020_estimates__1[2020 rate],1)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D08075-8487-4CA8-975C-EDC90B1BB630}" name="Maternal_mortality_ratio_per_100_000_live_births__1" displayName="Maternal_mortality_ratio_per_100_000_live_births__1" ref="A1:G186" tableType="queryTable" totalsRowShown="0">
  <autoFilter ref="A1:G186" xr:uid="{85D08075-8487-4CA8-975C-EDC90B1BB630}"/>
  <tableColumns count="7">
    <tableColumn id="6" xr3:uid="{072ACC02-CCB8-45BA-ACD3-CE79B1CD6113}" uniqueName="6" name="Column1.1" queryTableFieldId="6" dataDxfId="50"/>
    <tableColumn id="7" xr3:uid="{CB8B9A6F-FB96-4F23-B126-300BD28D6C0B}" uniqueName="7" name="Column1.2" queryTableFieldId="7" dataDxfId="49"/>
    <tableColumn id="2" xr3:uid="{BF488C79-D0B3-42AD-8C46-2F011F3164BE}" uniqueName="2" name="Column2" queryTableFieldId="2"/>
    <tableColumn id="3" xr3:uid="{A1DB99A5-87BC-48F4-9B54-488B97938878}" uniqueName="3" name="Column3" queryTableFieldId="3"/>
    <tableColumn id="4" xr3:uid="{7312A527-4F7D-4264-81DC-348C2B1285B8}" uniqueName="4" name="Column4" queryTableFieldId="4"/>
    <tableColumn id="5" xr3:uid="{44887583-27CF-4605-AC6E-49A3B0F12A48}" uniqueName="5" name="Column5" queryTableFieldId="5"/>
    <tableColumn id="8" xr3:uid="{73650A10-C27B-42A6-B235-2BF200B40E54}" uniqueName="8" name="Rank" queryTableFieldId="10" dataDxfId="48">
      <calculatedColumnFormula>RANK(Maternal_mortality_ratio_per_100_000_live_births__1[[#This Row],[Column2]],Maternal_mortality_ratio_per_100_000_live_births__1[Column2],1)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0CACAF-4242-4E30-934C-E7C34AB6B24A}" name="Table_4" displayName="Table_4" ref="A1:U168" tableType="queryTable" totalsRowShown="0">
  <autoFilter ref="A1:U168" xr:uid="{5D0CACAF-4242-4E30-934C-E7C34AB6B24A}"/>
  <tableColumns count="21">
    <tableColumn id="1" xr3:uid="{1E8E059B-170A-4D29-A4AF-644C01FF69DD}" uniqueName="1" name="Column1" queryTableFieldId="1" dataDxfId="47"/>
    <tableColumn id="2" xr3:uid="{AAA2539B-5098-4CF6-B440-CD60C731FA2E}" uniqueName="2" name="Column2" queryTableFieldId="2" dataDxfId="46"/>
    <tableColumn id="3" xr3:uid="{6E2909A0-06BE-4D30-8DEE-B2951332E9D7}" uniqueName="3" name="Column3" queryTableFieldId="3" dataDxfId="45"/>
    <tableColumn id="4" xr3:uid="{FB9CE87D-FD97-4629-878B-D12701684AB6}" uniqueName="4" name="Column4" queryTableFieldId="4" dataDxfId="44"/>
    <tableColumn id="5" xr3:uid="{E10BCE81-7ECE-4125-AA31-D851D57E1EFA}" uniqueName="5" name="Column5" queryTableFieldId="5"/>
    <tableColumn id="6" xr3:uid="{FF414CC0-EFCE-40E6-8DE0-DB185BE2F64F}" uniqueName="6" name="Column6" queryTableFieldId="6"/>
    <tableColumn id="7" xr3:uid="{102EFA59-216B-4FBC-BA41-8D37EA2E5BEB}" uniqueName="7" name="Column7" queryTableFieldId="7"/>
    <tableColumn id="8" xr3:uid="{1BA77E52-A9F4-4F9C-9B16-2EE670177581}" uniqueName="8" name="Column8" queryTableFieldId="8"/>
    <tableColumn id="9" xr3:uid="{51FF5333-FF5E-4BD6-BF91-05C92E080557}" uniqueName="9" name="Column9" queryTableFieldId="9"/>
    <tableColumn id="10" xr3:uid="{4F4642FE-6F21-4754-B56B-8F29FF2FA380}" uniqueName="10" name="Column10" queryTableFieldId="10"/>
    <tableColumn id="11" xr3:uid="{FDA6D0F0-E255-4DB7-918F-EDAD83D3DA9E}" uniqueName="11" name="Column11" queryTableFieldId="11"/>
    <tableColumn id="12" xr3:uid="{5DF3C15C-0FEC-4870-85CD-40748C7803B4}" uniqueName="12" name="Column12" queryTableFieldId="12"/>
    <tableColumn id="13" xr3:uid="{F91EB676-356A-4F79-A93D-768F311D34E9}" uniqueName="13" name="Column13" queryTableFieldId="13"/>
    <tableColumn id="14" xr3:uid="{F48A10B1-7DB6-437C-9A16-0565D46F1513}" uniqueName="14" name="Column14" queryTableFieldId="14"/>
    <tableColumn id="15" xr3:uid="{73ED7E5B-5F29-4BB2-8792-4400B6029914}" uniqueName="15" name="Column15" queryTableFieldId="15"/>
    <tableColumn id="16" xr3:uid="{46E1A410-F238-4748-990D-C16DAB256FE0}" uniqueName="16" name="Column16" queryTableFieldId="16"/>
    <tableColumn id="17" xr3:uid="{73FB50A9-912A-4890-8D67-5AB87C5B852A}" uniqueName="17" name="Column17" queryTableFieldId="17"/>
    <tableColumn id="18" xr3:uid="{4BECF9A9-5B02-42DB-BE12-BC8054E5ACAD}" uniqueName="18" name="Column18" queryTableFieldId="18"/>
    <tableColumn id="19" xr3:uid="{3F51A57B-AD9E-4EC3-92DC-E853726541D3}" uniqueName="19" name="Column19" queryTableFieldId="19"/>
    <tableColumn id="20" xr3:uid="{AD2DBE6E-76F8-46FA-A8A4-F023C4722798}" uniqueName="20" name="Column20" queryTableFieldId="20"/>
    <tableColumn id="21" xr3:uid="{DCE4161B-85E9-4C25-97F9-87E9CECD1150}" uniqueName="21" name="Rank" queryTableFieldId="21" dataDxfId="43">
      <calculatedColumnFormula>RANK(Table_4[[#This Row],[Column5]],Table_4[Column5])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2C4B7D-D426-44FD-A654-6A29E101AE6C}" name="World_Bank_Group__2022" displayName="World_Bank_Group__2022" ref="A1:Q202" tableType="queryTable" totalsRowShown="0">
  <autoFilter ref="A1:Q202" xr:uid="{F92C4B7D-D426-44FD-A654-6A29E101AE6C}"/>
  <tableColumns count="17">
    <tableColumn id="1" xr3:uid="{6BD06409-4EE1-4CD4-8054-7F8D6ED42853}" uniqueName="1" name="Column1" queryTableFieldId="1" dataDxfId="42"/>
    <tableColumn id="2" xr3:uid="{132605A1-5983-44A5-A414-5DBA0B9EE3A8}" uniqueName="2" name="Column2" queryTableFieldId="2" dataDxfId="41"/>
    <tableColumn id="3" xr3:uid="{D49C0933-C8D9-4FC2-A128-FFC7CDEF31E4}" uniqueName="3" name="Column3" queryTableFieldId="3" dataDxfId="40"/>
    <tableColumn id="4" xr3:uid="{558C1006-E80D-4A5D-AF87-3F3C7D492EEC}" uniqueName="4" name="Column4" queryTableFieldId="4" dataDxfId="39"/>
    <tableColumn id="5" xr3:uid="{CDA8F829-5A3B-4B9D-AA4F-DA1EAB2ECCAA}" uniqueName="5" name="Column5" queryTableFieldId="5" dataDxfId="38"/>
    <tableColumn id="6" xr3:uid="{6E9C1420-4DCF-4575-853C-9946C70F21AF}" uniqueName="6" name="Column6" queryTableFieldId="6" dataDxfId="37"/>
    <tableColumn id="7" xr3:uid="{FF4A6178-CCD1-4631-87BB-A88D06CF31FA}" uniqueName="7" name="Column7" queryTableFieldId="7" dataDxfId="36"/>
    <tableColumn id="8" xr3:uid="{D9BA7D6A-5DBC-4A83-AB7C-954115A9225F}" uniqueName="8" name="Column8" queryTableFieldId="8" dataDxfId="35"/>
    <tableColumn id="9" xr3:uid="{DA2F0A24-90D2-457C-936E-63BDC6186014}" uniqueName="9" name="Column9" queryTableFieldId="9" dataDxfId="34"/>
    <tableColumn id="10" xr3:uid="{21367A4B-6C3F-41D9-B5F3-0F5B3C4B9F83}" uniqueName="10" name="Column10" queryTableFieldId="10" dataDxfId="33"/>
    <tableColumn id="11" xr3:uid="{A81489A4-0203-4664-BFB4-1C9E9C0C8815}" uniqueName="11" name="Column11" queryTableFieldId="11" dataDxfId="32"/>
    <tableColumn id="12" xr3:uid="{5BD12FDB-23CA-4829-859D-3DF5E919872B}" uniqueName="12" name="Column12" queryTableFieldId="12" dataDxfId="31"/>
    <tableColumn id="13" xr3:uid="{06D653CA-C0BA-4996-8F08-BA0FC929B459}" uniqueName="13" name="Column13" queryTableFieldId="13" dataDxfId="30"/>
    <tableColumn id="14" xr3:uid="{A48CC5AA-A392-40B6-AD04-7711ECEAF3DD}" uniqueName="14" name="Column14" queryTableFieldId="14" dataDxfId="29"/>
    <tableColumn id="15" xr3:uid="{205BBB6B-7698-4978-A1C4-A34596A3A8C8}" uniqueName="15" name="Column15" queryTableFieldId="15" dataDxfId="28"/>
    <tableColumn id="16" xr3:uid="{C2D46CC8-0729-4060-97FA-9B76B6B02352}" uniqueName="16" name="Column16" queryTableFieldId="16" dataDxfId="27"/>
    <tableColumn id="17" xr3:uid="{A863A789-8B85-48D7-AB15-38655BE3943B}" uniqueName="17" name="Rank" queryTableFieldId="17" dataDxfId="26">
      <calculatedColumnFormula>IFERROR(RANK(World_Bank_Group__2022[[#This Row],[Column2]],World_Bank_Group__2022[Column2]),"")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798337-EB6E-4ACC-BD1D-C7E14FFD54BF}" name="GDP__in_US___per_capita_by_country_or__territory" displayName="GDP__in_US___per_capita_by_country_or__territory" ref="A1:I220" tableType="queryTable" totalsRowShown="0">
  <autoFilter ref="A1:I220" xr:uid="{A3798337-EB6E-4ACC-BD1D-C7E14FFD54BF}"/>
  <tableColumns count="9">
    <tableColumn id="9" xr3:uid="{8563FA5D-8A52-467D-A2F8-14A4FFAD782B}" uniqueName="9" name="Column1.1" queryTableFieldId="9" dataDxfId="25"/>
    <tableColumn id="2" xr3:uid="{AE7D539D-5D35-4268-BB21-0AA350988C92}" uniqueName="2" name="Column2" queryTableFieldId="2" dataDxfId="24"/>
    <tableColumn id="3" xr3:uid="{6C190CC5-C2FF-4FF6-9861-9DF76C6D36DD}" uniqueName="3" name="Column3" queryTableFieldId="3" dataDxfId="23"/>
    <tableColumn id="4" xr3:uid="{E5AF37F6-6D88-46DB-97C5-890A877E438D}" uniqueName="4" name="Column4" queryTableFieldId="4" dataDxfId="22"/>
    <tableColumn id="5" xr3:uid="{BBBF75BB-2BD4-47F5-A9F4-580FE196634E}" uniqueName="5" name="Column5" queryTableFieldId="5" dataDxfId="21"/>
    <tableColumn id="6" xr3:uid="{8894C960-BD34-42E0-AC46-FDE466737E67}" uniqueName="6" name="Column6" queryTableFieldId="6" dataDxfId="20"/>
    <tableColumn id="7" xr3:uid="{23AEEB10-1636-4C5C-93E5-5F4BA2065A76}" uniqueName="7" name="Column7" queryTableFieldId="7" dataDxfId="19"/>
    <tableColumn id="8" xr3:uid="{DDCAB4F4-EA18-40A5-90F1-BF9E70E281B9}" uniqueName="8" name="Column8" queryTableFieldId="8" dataDxfId="18"/>
    <tableColumn id="10" xr3:uid="{FA542BB0-40C6-44F2-8474-73B548642D27}" uniqueName="10" name="Rank" queryTableFieldId="11" dataDxfId="17">
      <calculatedColumnFormula>IFERROR(RANK(GDP__in_US___per_capita_by_country_or__territory[[#This Row],[Column3]],GDP__in_US___per_capita_by_country_or__territory[Column3]),"")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61809D-5401-4E05-85F5-C464E5959EB9}" name="mw_parser_output__sr_only_border_0_clip_rect_0_0_0_0__clip_path_polygon_0px_0px" displayName="mw_parser_output__sr_only_border_0_clip_rect_0_0_0_0__clip_path_polygon_0px_0px" ref="A1:F167" tableType="queryTable" totalsRowShown="0">
  <autoFilter ref="A1:F167" xr:uid="{5161809D-5401-4E05-85F5-C464E5959EB9}"/>
  <tableColumns count="6">
    <tableColumn id="1" xr3:uid="{08597F7A-714B-401E-94BE-9DF1A04591F8}" uniqueName="1" name="Rank" queryTableFieldId="1"/>
    <tableColumn id="2" xr3:uid="{F629C85D-2C96-4873-984C-9CA1C54D0B44}" uniqueName="2" name="Δ" queryTableFieldId="2" dataDxfId="16"/>
    <tableColumn id="3" xr3:uid="{C094ECCE-1E77-496B-BC1C-CE1E2E58F07D}" uniqueName="3" name="Country or territory" queryTableFieldId="3" dataDxfId="15"/>
    <tableColumn id="4" xr3:uid="{95BA03AE-AAFA-4E12-8B42-F5BE397173FE}" uniqueName="4" name="HDI value" queryTableFieldId="4"/>
    <tableColumn id="5" xr3:uid="{439EA9A4-5B0E-4C57-9B24-1EDB310A34AF}" uniqueName="5" name="%annual growth(2010–2022)" queryTableFieldId="5" dataDxfId="14"/>
    <tableColumn id="6" xr3:uid="{0C3EF6EA-F0C2-4398-90D3-8E3265FECC86}" uniqueName="6" name="Rank2" queryTableFieldId="6" dataDxfId="13">
      <calculatedColumnFormula>IFERROR(RANK(mw_parser_output__sr_only_border_0_clip_rect_0_0_0_0__clip_path_polygon_0px_0px[[#This Row],[HDI value]],mw_parser_output__sr_only_border_0_clip_rect_0_0_0_0__clip_path_polygon_0px_0px[HDI value]),"")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590056-0006-4DB5-B9A9-915C8C1C9CC3}" name="edit__The_Economist_Intelligence_Unit’s_quality_of_life_index__2005" displayName="edit__The_Economist_Intelligence_Unit’s_quality_of_life_index__2005" ref="A1:D112" tableType="queryTable" totalsRowShown="0">
  <autoFilter ref="A1:D112" xr:uid="{AD590056-0006-4DB5-B9A9-915C8C1C9CC3}"/>
  <tableColumns count="4">
    <tableColumn id="1" xr3:uid="{C350DC4C-5E91-4428-96E8-05807CA329E8}" uniqueName="1" name="Rank" queryTableFieldId="1"/>
    <tableColumn id="2" xr3:uid="{0BA538CA-26A8-4A63-9F47-D62BD95025EC}" uniqueName="2" name="Country or territory" queryTableFieldId="2" dataDxfId="12"/>
    <tableColumn id="3" xr3:uid="{EC25364E-0D82-444C-A21F-8605443D2875}" uniqueName="3" name="Quality of Life Score_x000a_(out of 10)" queryTableFieldId="3"/>
    <tableColumn id="4" xr3:uid="{66C80DE6-A64E-4797-B092-BA0625E1F6F8}" uniqueName="4" name="Check" queryTableFieldId="4" dataDxfId="11">
      <calculatedColumnFormula>_xlfn.XLOOKUP(edit__The_Economist_Intelligence_Unit’s_quality_of_life_index__2005[[#This Row],[Country or territory]],Comparison!$A$5:$A$219,Comparison!$A$5:$A$219)</calculatedColumnFormula>
    </tableColumn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C55EE5D-85B8-47F6-A333-BB7B794D3BA9}" name="Economic_Freedom_Index_31" displayName="Economic_Freedom_Index_31" ref="A1:E178" tableType="queryTable" totalsRowShown="0">
  <autoFilter ref="A1:E178" xr:uid="{2C55EE5D-85B8-47F6-A333-BB7B794D3BA9}"/>
  <sortState xmlns:xlrd2="http://schemas.microsoft.com/office/spreadsheetml/2017/richdata2" ref="A2:E178">
    <sortCondition ref="E2:E178"/>
  </sortState>
  <tableColumns count="5">
    <tableColumn id="1" xr3:uid="{AAA99703-32F7-48B6-BFB2-1F7FEF244490}" uniqueName="1" name="Country" queryTableFieldId="1" dataDxfId="10"/>
    <tableColumn id="2" xr3:uid="{22D1FA99-3520-43C7-AFDC-988539B92A3E}" uniqueName="2" name="Rank" queryTableFieldId="2"/>
    <tableColumn id="3" xr3:uid="{CFEE157D-29D4-420C-AB40-F300F90647B2}" uniqueName="3" name="Score" queryTableFieldId="3"/>
    <tableColumn id="4" xr3:uid="{1B0DDFF5-88E7-4BD4-A560-DC44FD32E395}" uniqueName="4" name="Change" queryTableFieldId="4"/>
    <tableColumn id="5" xr3:uid="{C7EBD183-9A52-44BA-8FFD-98852954D05D}" uniqueName="5" name="Column1" queryTableFieldId="5" dataDxfId="9">
      <calculatedColumnFormula>_xlfn.XLOOKUP(Economic_Freedom_Index_31[[#This Row],[Country]],Comparison!$AS$5:$AS$219,Comparison!$AS$5:$AS$219,"Check Missing Country")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75051-B9CA-49AB-9FB7-3303DAF3C3EE}" name="List_of_countries_and_territories_by_total_population" displayName="List_of_countries_and_territories_by_total_population" ref="A1:D240" tableType="queryTable" totalsRowShown="0">
  <autoFilter ref="A1:D240" xr:uid="{A2C75051-B9CA-49AB-9FB7-3303DAF3C3EE}"/>
  <tableColumns count="4">
    <tableColumn id="1" xr3:uid="{0FBC4F2D-33F8-4CB0-B093-5434D8B39F64}" uniqueName="1" name="Location" queryTableFieldId="1" dataDxfId="8"/>
    <tableColumn id="2" xr3:uid="{FB02401D-2197-4857-900A-2F72B08F91C2}" uniqueName="2" name="Population" queryTableFieldId="2"/>
    <tableColumn id="3" xr3:uid="{DC4EF43D-FC34-4D65-9690-82F5C7307C49}" uniqueName="3" name="Column1" queryTableFieldId="3" dataDxfId="7">
      <calculatedColumnFormula>_xlfn.XLOOKUP(List_of_countries_and_territories_by_total_population[[#This Row],[Location]],Comparison!$AS$5:$AS$219,Comparison!$AS$5:$AS$219,"FIX MISSING")</calculatedColumnFormula>
    </tableColumn>
    <tableColumn id="4" xr3:uid="{A0B639C4-C5E6-4ED0-991F-4C485C544F07}" uniqueName="4" name="Rank" queryTableFieldId="4" dataDxfId="6">
      <calculatedColumnFormula>RANK(List_of_countries_and_territories_by_total_population[[#This Row],[Population]],List_of_countries_and_territories_by_total_population[Population])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e@williamcampbell.i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70A1-D159-4891-937C-B940F2512558}">
  <dimension ref="A1:I180"/>
  <sheetViews>
    <sheetView workbookViewId="0">
      <selection sqref="A1:I180"/>
    </sheetView>
  </sheetViews>
  <sheetFormatPr defaultRowHeight="15" x14ac:dyDescent="0.25"/>
  <cols>
    <col min="1" max="1" width="22.5703125" bestFit="1" customWidth="1"/>
    <col min="2" max="3" width="13" bestFit="1" customWidth="1"/>
    <col min="4" max="8" width="11.42578125" bestFit="1" customWidth="1"/>
    <col min="9" max="9" width="23.85546875" bestFit="1" customWidth="1"/>
  </cols>
  <sheetData>
    <row r="1" spans="1:9" x14ac:dyDescent="0.25">
      <c r="A1" t="s">
        <v>311</v>
      </c>
      <c r="B1" t="s">
        <v>2700</v>
      </c>
      <c r="C1" t="s">
        <v>2701</v>
      </c>
      <c r="D1" t="s">
        <v>313</v>
      </c>
      <c r="E1" t="s">
        <v>314</v>
      </c>
      <c r="F1" t="s">
        <v>315</v>
      </c>
      <c r="G1" t="s">
        <v>316</v>
      </c>
      <c r="H1" t="s">
        <v>317</v>
      </c>
      <c r="I1" t="s">
        <v>318</v>
      </c>
    </row>
    <row r="2" spans="1:9" x14ac:dyDescent="0.25">
      <c r="A2" t="s">
        <v>293</v>
      </c>
      <c r="B2">
        <v>178</v>
      </c>
      <c r="C2">
        <v>19.09</v>
      </c>
      <c r="D2" t="s">
        <v>3579</v>
      </c>
      <c r="E2" t="s">
        <v>3580</v>
      </c>
      <c r="F2" t="s">
        <v>3581</v>
      </c>
      <c r="G2" t="s">
        <v>3582</v>
      </c>
      <c r="H2" t="s">
        <v>3583</v>
      </c>
      <c r="I2" t="str">
        <f>_xlfn.XLOOKUP(Table_1__2[[#This Row],[Column1]],Comparison!$AS$5:$AS$219,Comparison!$AS$5:$AS$219,"COUNTRY MISSING CHECK")</f>
        <v>Afghanistan</v>
      </c>
    </row>
    <row r="3" spans="1:9" x14ac:dyDescent="0.25">
      <c r="A3" t="s">
        <v>131</v>
      </c>
      <c r="B3">
        <v>99</v>
      </c>
      <c r="C3">
        <v>54.1</v>
      </c>
      <c r="D3" t="s">
        <v>3184</v>
      </c>
      <c r="E3" t="s">
        <v>3185</v>
      </c>
      <c r="F3" t="s">
        <v>3186</v>
      </c>
      <c r="G3" t="s">
        <v>3187</v>
      </c>
      <c r="H3" t="s">
        <v>3188</v>
      </c>
      <c r="I3" t="str">
        <f>_xlfn.XLOOKUP(Table_1__2[[#This Row],[Column1]],Comparison!$AS$5:$AS$219,Comparison!$AS$5:$AS$219,"COUNTRY MISSING CHECK")</f>
        <v>Albania</v>
      </c>
    </row>
    <row r="4" spans="1:9" x14ac:dyDescent="0.25">
      <c r="A4" t="s">
        <v>161</v>
      </c>
      <c r="B4">
        <v>139</v>
      </c>
      <c r="C4">
        <v>41.98</v>
      </c>
      <c r="D4" t="s">
        <v>3384</v>
      </c>
      <c r="E4" t="s">
        <v>3385</v>
      </c>
      <c r="F4" t="s">
        <v>3386</v>
      </c>
      <c r="G4" t="s">
        <v>3387</v>
      </c>
      <c r="H4" t="s">
        <v>3388</v>
      </c>
      <c r="I4" t="str">
        <f>_xlfn.XLOOKUP(Table_1__2[[#This Row],[Column1]],Comparison!$AS$5:$AS$219,Comparison!$AS$5:$AS$219,"COUNTRY MISSING CHECK")</f>
        <v>Algeria</v>
      </c>
    </row>
    <row r="5" spans="1:9" x14ac:dyDescent="0.25">
      <c r="A5" t="s">
        <v>72</v>
      </c>
      <c r="B5">
        <v>72</v>
      </c>
      <c r="C5">
        <v>61.44</v>
      </c>
      <c r="D5" t="s">
        <v>3049</v>
      </c>
      <c r="E5" t="s">
        <v>3050</v>
      </c>
      <c r="F5" t="s">
        <v>3051</v>
      </c>
      <c r="G5" t="s">
        <v>3052</v>
      </c>
      <c r="H5" t="s">
        <v>3053</v>
      </c>
      <c r="I5" t="str">
        <f>_xlfn.XLOOKUP(Table_1__2[[#This Row],[Column1]],Comparison!$AS$5:$AS$219,Comparison!$AS$5:$AS$219,"COUNTRY MISSING CHECK")</f>
        <v>Andorra</v>
      </c>
    </row>
    <row r="6" spans="1:9" x14ac:dyDescent="0.25">
      <c r="A6" t="s">
        <v>247</v>
      </c>
      <c r="B6">
        <v>104</v>
      </c>
      <c r="C6">
        <v>52.44</v>
      </c>
      <c r="D6" t="s">
        <v>3209</v>
      </c>
      <c r="E6" t="s">
        <v>3210</v>
      </c>
      <c r="F6" t="s">
        <v>3211</v>
      </c>
      <c r="G6" t="s">
        <v>3212</v>
      </c>
      <c r="H6" t="s">
        <v>3213</v>
      </c>
      <c r="I6" t="str">
        <f>_xlfn.XLOOKUP(Table_1__2[[#This Row],[Column1]],Comparison!$AS$5:$AS$219,Comparison!$AS$5:$AS$219,"COUNTRY MISSING CHECK")</f>
        <v>Angola</v>
      </c>
    </row>
    <row r="7" spans="1:9" x14ac:dyDescent="0.25">
      <c r="A7" t="s">
        <v>93</v>
      </c>
      <c r="B7">
        <v>66</v>
      </c>
      <c r="C7">
        <v>63.13</v>
      </c>
      <c r="D7" t="s">
        <v>3024</v>
      </c>
      <c r="E7" t="s">
        <v>3025</v>
      </c>
      <c r="F7" t="s">
        <v>3026</v>
      </c>
      <c r="G7" t="s">
        <v>3027</v>
      </c>
      <c r="H7" t="s">
        <v>3028</v>
      </c>
      <c r="I7" t="str">
        <f>_xlfn.XLOOKUP(Table_1__2[[#This Row],[Column1]],Comparison!$AS$5:$AS$219,Comparison!$AS$5:$AS$219,"COUNTRY MISSING CHECK")</f>
        <v>Argentina</v>
      </c>
    </row>
    <row r="8" spans="1:9" x14ac:dyDescent="0.25">
      <c r="A8" t="s">
        <v>135</v>
      </c>
      <c r="B8">
        <v>43</v>
      </c>
      <c r="C8">
        <v>71.599999999999994</v>
      </c>
      <c r="D8" t="s">
        <v>2910</v>
      </c>
      <c r="E8" t="s">
        <v>2911</v>
      </c>
      <c r="F8" t="s">
        <v>2912</v>
      </c>
      <c r="G8" t="s">
        <v>2913</v>
      </c>
      <c r="H8" t="s">
        <v>2914</v>
      </c>
      <c r="I8" t="str">
        <f>_xlfn.XLOOKUP(Table_1__2[[#This Row],[Column1]],Comparison!$AS$5:$AS$219,Comparison!$AS$5:$AS$219,"COUNTRY MISSING CHECK")</f>
        <v>Armenia</v>
      </c>
    </row>
    <row r="9" spans="1:9" x14ac:dyDescent="0.25">
      <c r="A9" t="s">
        <v>26</v>
      </c>
      <c r="B9">
        <v>39</v>
      </c>
      <c r="C9">
        <v>73.42</v>
      </c>
      <c r="D9" t="s">
        <v>2891</v>
      </c>
      <c r="E9" t="s">
        <v>2892</v>
      </c>
      <c r="F9" t="s">
        <v>2893</v>
      </c>
      <c r="G9" t="s">
        <v>2894</v>
      </c>
      <c r="H9" t="s">
        <v>2895</v>
      </c>
      <c r="I9" t="str">
        <f>_xlfn.XLOOKUP(Table_1__2[[#This Row],[Column1]],Comparison!$AS$5:$AS$219,Comparison!$AS$5:$AS$219,"COUNTRY MISSING CHECK")</f>
        <v>Australia</v>
      </c>
    </row>
    <row r="10" spans="1:9" x14ac:dyDescent="0.25">
      <c r="A10" t="s">
        <v>51</v>
      </c>
      <c r="B10">
        <v>32</v>
      </c>
      <c r="C10">
        <v>74.69</v>
      </c>
      <c r="D10" t="s">
        <v>2857</v>
      </c>
      <c r="E10" t="s">
        <v>2858</v>
      </c>
      <c r="F10" t="s">
        <v>2859</v>
      </c>
      <c r="G10" t="s">
        <v>2860</v>
      </c>
      <c r="H10" t="s">
        <v>2861</v>
      </c>
      <c r="I10" t="str">
        <f>_xlfn.XLOOKUP(Table_1__2[[#This Row],[Column1]],Comparison!$AS$5:$AS$219,Comparison!$AS$5:$AS$219,"COUNTRY MISSING CHECK")</f>
        <v>Austria</v>
      </c>
    </row>
    <row r="11" spans="1:9" x14ac:dyDescent="0.25">
      <c r="A11" t="s">
        <v>155</v>
      </c>
      <c r="B11">
        <v>164</v>
      </c>
      <c r="C11">
        <v>27.99</v>
      </c>
      <c r="D11" t="s">
        <v>3509</v>
      </c>
      <c r="E11" t="s">
        <v>3510</v>
      </c>
      <c r="F11" t="s">
        <v>3511</v>
      </c>
      <c r="G11" t="s">
        <v>3512</v>
      </c>
      <c r="H11" t="s">
        <v>3513</v>
      </c>
      <c r="I11" t="str">
        <f>_xlfn.XLOOKUP(Table_1__2[[#This Row],[Column1]],Comparison!$AS$5:$AS$219,Comparison!$AS$5:$AS$219,"COUNTRY MISSING CHECK")</f>
        <v>Azerbaijan</v>
      </c>
    </row>
    <row r="12" spans="1:9" x14ac:dyDescent="0.25">
      <c r="A12" t="s">
        <v>70</v>
      </c>
      <c r="B12">
        <v>173</v>
      </c>
      <c r="C12">
        <v>23.21</v>
      </c>
      <c r="D12" t="s">
        <v>3554</v>
      </c>
      <c r="E12" t="s">
        <v>3555</v>
      </c>
      <c r="F12" t="s">
        <v>3556</v>
      </c>
      <c r="G12" t="s">
        <v>3557</v>
      </c>
      <c r="H12" t="s">
        <v>3558</v>
      </c>
      <c r="I12" t="str">
        <f>_xlfn.XLOOKUP(Table_1__2[[#This Row],[Column1]],Comparison!$AS$5:$AS$219,Comparison!$AS$5:$AS$219,"COUNTRY MISSING CHECK")</f>
        <v>Bahrain</v>
      </c>
    </row>
    <row r="13" spans="1:9" x14ac:dyDescent="0.25">
      <c r="A13" t="s">
        <v>218</v>
      </c>
      <c r="B13">
        <v>165</v>
      </c>
      <c r="C13">
        <v>27.64</v>
      </c>
      <c r="D13" t="s">
        <v>3514</v>
      </c>
      <c r="E13" t="s">
        <v>3515</v>
      </c>
      <c r="F13" t="s">
        <v>3516</v>
      </c>
      <c r="G13" t="s">
        <v>3517</v>
      </c>
      <c r="H13" t="s">
        <v>3518</v>
      </c>
      <c r="I13" t="str">
        <f>_xlfn.XLOOKUP(Table_1__2[[#This Row],[Column1]],Comparison!$AS$5:$AS$219,Comparison!$AS$5:$AS$219,"COUNTRY MISSING CHECK")</f>
        <v>Bangladesh</v>
      </c>
    </row>
    <row r="14" spans="1:9" x14ac:dyDescent="0.25">
      <c r="A14" t="s">
        <v>122</v>
      </c>
      <c r="B14">
        <v>167</v>
      </c>
      <c r="C14">
        <v>26.8</v>
      </c>
      <c r="D14" t="s">
        <v>3524</v>
      </c>
      <c r="E14" t="s">
        <v>3525</v>
      </c>
      <c r="F14" t="s">
        <v>3526</v>
      </c>
      <c r="G14" t="s">
        <v>3527</v>
      </c>
      <c r="H14" t="s">
        <v>3528</v>
      </c>
      <c r="I14" t="str">
        <f>_xlfn.XLOOKUP(Table_1__2[[#This Row],[Column1]],Comparison!$AS$5:$AS$219,Comparison!$AS$5:$AS$219,"COUNTRY MISSING CHECK")</f>
        <v>Belarus</v>
      </c>
    </row>
    <row r="15" spans="1:9" x14ac:dyDescent="0.25">
      <c r="A15" t="s">
        <v>30</v>
      </c>
      <c r="B15">
        <v>16</v>
      </c>
      <c r="C15">
        <v>81.489999999999995</v>
      </c>
      <c r="D15" t="s">
        <v>2777</v>
      </c>
      <c r="E15" t="s">
        <v>2778</v>
      </c>
      <c r="F15" t="s">
        <v>2779</v>
      </c>
      <c r="G15" t="s">
        <v>2780</v>
      </c>
      <c r="H15" t="s">
        <v>2781</v>
      </c>
      <c r="I15" t="str">
        <f>_xlfn.XLOOKUP(Table_1__2[[#This Row],[Column1]],Comparison!$AS$5:$AS$219,Comparison!$AS$5:$AS$219,"COUNTRY MISSING CHECK")</f>
        <v>Belgium</v>
      </c>
    </row>
    <row r="16" spans="1:9" x14ac:dyDescent="0.25">
      <c r="A16" t="s">
        <v>200</v>
      </c>
      <c r="B16">
        <v>54</v>
      </c>
      <c r="C16">
        <v>66.849999999999994</v>
      </c>
      <c r="D16" t="s">
        <v>2965</v>
      </c>
      <c r="E16" t="s">
        <v>2966</v>
      </c>
      <c r="F16" t="s">
        <v>2967</v>
      </c>
      <c r="G16" t="s">
        <v>2968</v>
      </c>
      <c r="H16" t="s">
        <v>2968</v>
      </c>
      <c r="I16" t="str">
        <f>_xlfn.XLOOKUP(Table_1__2[[#This Row],[Column1]],Comparison!$AS$5:$AS$219,Comparison!$AS$5:$AS$219,"COUNTRY MISSING CHECK")</f>
        <v>Belize</v>
      </c>
    </row>
    <row r="17" spans="1:9" x14ac:dyDescent="0.25">
      <c r="A17" t="s">
        <v>282</v>
      </c>
      <c r="B17">
        <v>89</v>
      </c>
      <c r="C17">
        <v>56.73</v>
      </c>
      <c r="D17" t="s">
        <v>3134</v>
      </c>
      <c r="E17" t="s">
        <v>3135</v>
      </c>
      <c r="F17" t="s">
        <v>3136</v>
      </c>
      <c r="G17" t="s">
        <v>3137</v>
      </c>
      <c r="H17" t="s">
        <v>3138</v>
      </c>
      <c r="I17" t="str">
        <f>_xlfn.XLOOKUP(Table_1__2[[#This Row],[Column1]],Comparison!$AS$5:$AS$219,Comparison!$AS$5:$AS$219,"COUNTRY MISSING CHECK")</f>
        <v>Benin</v>
      </c>
    </row>
    <row r="18" spans="1:9" x14ac:dyDescent="0.25">
      <c r="A18" t="s">
        <v>211</v>
      </c>
      <c r="B18">
        <v>147</v>
      </c>
      <c r="C18">
        <v>37.29</v>
      </c>
      <c r="D18" t="s">
        <v>3424</v>
      </c>
      <c r="E18" t="s">
        <v>3425</v>
      </c>
      <c r="F18" t="s">
        <v>3426</v>
      </c>
      <c r="G18" t="s">
        <v>3427</v>
      </c>
      <c r="H18" t="s">
        <v>3428</v>
      </c>
      <c r="I18" t="str">
        <f>_xlfn.XLOOKUP(Table_1__2[[#This Row],[Column1]],Comparison!$AS$5:$AS$219,Comparison!$AS$5:$AS$219,"COUNTRY MISSING CHECK")</f>
        <v>Bhutan</v>
      </c>
    </row>
    <row r="19" spans="1:9" x14ac:dyDescent="0.25">
      <c r="A19" t="s">
        <v>205</v>
      </c>
      <c r="B19">
        <v>124</v>
      </c>
      <c r="C19">
        <v>48.88</v>
      </c>
      <c r="D19" t="s">
        <v>3309</v>
      </c>
      <c r="E19" t="s">
        <v>3310</v>
      </c>
      <c r="F19" t="s">
        <v>3311</v>
      </c>
      <c r="G19" t="s">
        <v>3312</v>
      </c>
      <c r="H19" t="s">
        <v>3313</v>
      </c>
      <c r="I19" t="str">
        <f>_xlfn.XLOOKUP(Table_1__2[[#This Row],[Column1]],Comparison!$AS$5:$AS$219,Comparison!$AS$5:$AS$219,"COUNTRY MISSING CHECK")</f>
        <v>Bolivia</v>
      </c>
    </row>
    <row r="20" spans="1:9" x14ac:dyDescent="0.25">
      <c r="A20" t="s">
        <v>141</v>
      </c>
      <c r="B20">
        <v>81</v>
      </c>
      <c r="C20">
        <v>58.85</v>
      </c>
      <c r="D20" t="s">
        <v>3094</v>
      </c>
      <c r="E20" t="s">
        <v>3095</v>
      </c>
      <c r="F20" t="s">
        <v>3096</v>
      </c>
      <c r="G20" t="s">
        <v>3097</v>
      </c>
      <c r="H20" t="s">
        <v>3098</v>
      </c>
      <c r="I20" t="str">
        <f>_xlfn.XLOOKUP(Table_1__2[[#This Row],[Column1]],Comparison!$AS$5:$AS$219,Comparison!$AS$5:$AS$219,"COUNTRY MISSING CHECK")</f>
        <v>Bosnia and Herzegovina</v>
      </c>
    </row>
    <row r="21" spans="1:9" x14ac:dyDescent="0.25">
      <c r="A21" t="s">
        <v>194</v>
      </c>
      <c r="B21">
        <v>79</v>
      </c>
      <c r="C21">
        <v>59.78</v>
      </c>
      <c r="D21" t="s">
        <v>3084</v>
      </c>
      <c r="E21" t="s">
        <v>3085</v>
      </c>
      <c r="F21" t="s">
        <v>3086</v>
      </c>
      <c r="G21" t="s">
        <v>3087</v>
      </c>
      <c r="H21" t="s">
        <v>3088</v>
      </c>
      <c r="I21" t="str">
        <f>_xlfn.XLOOKUP(Table_1__2[[#This Row],[Column1]],Comparison!$AS$5:$AS$219,Comparison!$AS$5:$AS$219,"COUNTRY MISSING CHECK")</f>
        <v>Botswana</v>
      </c>
    </row>
    <row r="22" spans="1:9" x14ac:dyDescent="0.25">
      <c r="A22" t="s">
        <v>156</v>
      </c>
      <c r="B22">
        <v>82</v>
      </c>
      <c r="C22">
        <v>58.59</v>
      </c>
      <c r="D22" t="s">
        <v>3099</v>
      </c>
      <c r="E22" t="s">
        <v>3100</v>
      </c>
      <c r="F22" t="s">
        <v>3101</v>
      </c>
      <c r="G22" t="s">
        <v>3102</v>
      </c>
      <c r="H22" t="s">
        <v>3103</v>
      </c>
      <c r="I22" t="str">
        <f>_xlfn.XLOOKUP(Table_1__2[[#This Row],[Column1]],Comparison!$AS$5:$AS$219,Comparison!$AS$5:$AS$219,"COUNTRY MISSING CHECK")</f>
        <v>Brazil</v>
      </c>
    </row>
    <row r="23" spans="1:9" x14ac:dyDescent="0.25">
      <c r="A23" t="s">
        <v>102</v>
      </c>
      <c r="B23">
        <v>117</v>
      </c>
      <c r="C23">
        <v>50.09</v>
      </c>
      <c r="D23" t="s">
        <v>3274</v>
      </c>
      <c r="E23" t="s">
        <v>3275</v>
      </c>
      <c r="F23" t="s">
        <v>3276</v>
      </c>
      <c r="G23" t="s">
        <v>3277</v>
      </c>
      <c r="H23" t="s">
        <v>3278</v>
      </c>
      <c r="I23" t="str">
        <f>_xlfn.XLOOKUP(Table_1__2[[#This Row],[Column1]],Comparison!$AS$5:$AS$219,Comparison!$AS$5:$AS$219,"COUNTRY MISSING CHECK")</f>
        <v>Brunei</v>
      </c>
    </row>
    <row r="24" spans="1:9" x14ac:dyDescent="0.25">
      <c r="A24" t="s">
        <v>125</v>
      </c>
      <c r="B24">
        <v>59</v>
      </c>
      <c r="C24">
        <v>65.319999999999993</v>
      </c>
      <c r="D24" t="s">
        <v>2989</v>
      </c>
      <c r="E24" t="s">
        <v>2990</v>
      </c>
      <c r="F24" t="s">
        <v>2991</v>
      </c>
      <c r="G24" t="s">
        <v>2992</v>
      </c>
      <c r="H24" t="s">
        <v>2993</v>
      </c>
      <c r="I24" t="str">
        <f>_xlfn.XLOOKUP(Table_1__2[[#This Row],[Column1]],Comparison!$AS$5:$AS$219,Comparison!$AS$5:$AS$219,"COUNTRY MISSING CHECK")</f>
        <v>Bulgaria</v>
      </c>
    </row>
    <row r="25" spans="1:9" x14ac:dyDescent="0.25">
      <c r="A25" t="s">
        <v>296</v>
      </c>
      <c r="B25">
        <v>86</v>
      </c>
      <c r="C25">
        <v>58.24</v>
      </c>
      <c r="D25" t="s">
        <v>3119</v>
      </c>
      <c r="E25" t="s">
        <v>3120</v>
      </c>
      <c r="F25" t="s">
        <v>3121</v>
      </c>
      <c r="G25" t="s">
        <v>3122</v>
      </c>
      <c r="H25" t="s">
        <v>3123</v>
      </c>
      <c r="I25" t="str">
        <f>_xlfn.XLOOKUP(Table_1__2[[#This Row],[Column1]],Comparison!$AS$5:$AS$219,Comparison!$AS$5:$AS$219,"COUNTRY MISSING CHECK")</f>
        <v>Burkina Faso</v>
      </c>
    </row>
    <row r="26" spans="1:9" x14ac:dyDescent="0.25">
      <c r="A26" t="s">
        <v>300</v>
      </c>
      <c r="B26">
        <v>108</v>
      </c>
      <c r="C26">
        <v>51.78</v>
      </c>
      <c r="D26" t="s">
        <v>3229</v>
      </c>
      <c r="E26" t="s">
        <v>3230</v>
      </c>
      <c r="F26" t="s">
        <v>3231</v>
      </c>
      <c r="G26" t="s">
        <v>3232</v>
      </c>
      <c r="H26" t="s">
        <v>3233</v>
      </c>
      <c r="I26" t="str">
        <f>_xlfn.XLOOKUP(Table_1__2[[#This Row],[Column1]],Comparison!$AS$5:$AS$219,Comparison!$AS$5:$AS$219,"COUNTRY MISSING CHECK")</f>
        <v>Burundi</v>
      </c>
    </row>
    <row r="27" spans="1:9" x14ac:dyDescent="0.25">
      <c r="A27" t="s">
        <v>245</v>
      </c>
      <c r="B27">
        <v>151</v>
      </c>
      <c r="C27">
        <v>34.28</v>
      </c>
      <c r="D27" t="s">
        <v>3444</v>
      </c>
      <c r="E27" t="s">
        <v>3445</v>
      </c>
      <c r="F27" t="s">
        <v>3446</v>
      </c>
      <c r="G27" t="s">
        <v>3447</v>
      </c>
      <c r="H27" t="s">
        <v>3448</v>
      </c>
      <c r="I27" t="str">
        <f>_xlfn.XLOOKUP(Table_1__2[[#This Row],[Column1]],Comparison!$AS$5:$AS$219,Comparison!$AS$5:$AS$219,"COUNTRY MISSING CHECK")</f>
        <v>Cambodia</v>
      </c>
    </row>
    <row r="28" spans="1:9" x14ac:dyDescent="0.25">
      <c r="A28" t="s">
        <v>249</v>
      </c>
      <c r="B28">
        <v>130</v>
      </c>
      <c r="C28">
        <v>44.95</v>
      </c>
      <c r="D28" t="s">
        <v>3339</v>
      </c>
      <c r="E28" t="s">
        <v>3340</v>
      </c>
      <c r="F28" t="s">
        <v>3341</v>
      </c>
      <c r="G28" t="s">
        <v>3342</v>
      </c>
      <c r="H28" t="s">
        <v>3343</v>
      </c>
      <c r="I28" t="str">
        <f>_xlfn.XLOOKUP(Table_1__2[[#This Row],[Column1]],Comparison!$AS$5:$AS$219,Comparison!$AS$5:$AS$219,"COUNTRY MISSING CHECK")</f>
        <v>Cameroon</v>
      </c>
    </row>
    <row r="29" spans="1:9" x14ac:dyDescent="0.25">
      <c r="A29" t="s">
        <v>41</v>
      </c>
      <c r="B29">
        <v>14</v>
      </c>
      <c r="C29">
        <v>81.7</v>
      </c>
      <c r="D29" t="s">
        <v>2767</v>
      </c>
      <c r="E29" t="s">
        <v>2768</v>
      </c>
      <c r="F29" t="s">
        <v>2769</v>
      </c>
      <c r="G29" t="s">
        <v>2770</v>
      </c>
      <c r="H29" t="s">
        <v>2771</v>
      </c>
      <c r="I29" t="str">
        <f>_xlfn.XLOOKUP(Table_1__2[[#This Row],[Column1]],Comparison!$AS$5:$AS$219,Comparison!$AS$5:$AS$219,"COUNTRY MISSING CHECK")</f>
        <v>Canada</v>
      </c>
    </row>
    <row r="30" spans="1:9" x14ac:dyDescent="0.25">
      <c r="A30" t="s">
        <v>222</v>
      </c>
      <c r="B30">
        <v>41</v>
      </c>
      <c r="C30">
        <v>72.77</v>
      </c>
      <c r="D30" t="s">
        <v>2901</v>
      </c>
      <c r="E30" t="s">
        <v>2847</v>
      </c>
      <c r="F30" t="s">
        <v>2902</v>
      </c>
      <c r="G30" t="s">
        <v>2903</v>
      </c>
      <c r="H30" t="s">
        <v>2904</v>
      </c>
      <c r="I30" t="str">
        <f>_xlfn.XLOOKUP(Table_1__2[[#This Row],[Column1]],Comparison!$AS$5:$AS$219,Comparison!$AS$5:$AS$219,"COUNTRY MISSING CHECK")</f>
        <v>Cape Verde</v>
      </c>
    </row>
    <row r="31" spans="1:9" x14ac:dyDescent="0.25">
      <c r="A31" t="s">
        <v>306</v>
      </c>
      <c r="B31">
        <v>76</v>
      </c>
      <c r="C31">
        <v>60.12</v>
      </c>
      <c r="D31" t="s">
        <v>3069</v>
      </c>
      <c r="E31" t="s">
        <v>3070</v>
      </c>
      <c r="F31" t="s">
        <v>3071</v>
      </c>
      <c r="G31" t="s">
        <v>3072</v>
      </c>
      <c r="H31" t="s">
        <v>3073</v>
      </c>
      <c r="I31" t="str">
        <f>_xlfn.XLOOKUP(Table_1__2[[#This Row],[Column1]],Comparison!$AS$5:$AS$219,Comparison!$AS$5:$AS$219,"COUNTRY MISSING CHECK")</f>
        <v>Central African Republic</v>
      </c>
    </row>
    <row r="32" spans="1:9" x14ac:dyDescent="0.25">
      <c r="A32" t="s">
        <v>305</v>
      </c>
      <c r="B32">
        <v>96</v>
      </c>
      <c r="C32">
        <v>54.81</v>
      </c>
      <c r="D32" t="s">
        <v>3169</v>
      </c>
      <c r="E32" t="s">
        <v>3170</v>
      </c>
      <c r="F32" t="s">
        <v>3171</v>
      </c>
      <c r="G32" t="s">
        <v>3172</v>
      </c>
      <c r="H32" t="s">
        <v>3173</v>
      </c>
      <c r="I32" t="str">
        <f>_xlfn.XLOOKUP(Table_1__2[[#This Row],[Column1]],Comparison!$AS$5:$AS$219,Comparison!$AS$5:$AS$219,"COUNTRY MISSING CHECK")</f>
        <v>Chad</v>
      </c>
    </row>
    <row r="33" spans="1:9" x14ac:dyDescent="0.25">
      <c r="A33" t="s">
        <v>86</v>
      </c>
      <c r="B33">
        <v>52</v>
      </c>
      <c r="C33">
        <v>67.319999999999993</v>
      </c>
      <c r="D33" t="s">
        <v>2955</v>
      </c>
      <c r="E33" t="s">
        <v>2956</v>
      </c>
      <c r="F33" t="s">
        <v>2957</v>
      </c>
      <c r="G33" t="s">
        <v>2958</v>
      </c>
      <c r="H33" t="s">
        <v>2959</v>
      </c>
      <c r="I33" t="str">
        <f>_xlfn.XLOOKUP(Table_1__2[[#This Row],[Column1]],Comparison!$AS$5:$AS$219,Comparison!$AS$5:$AS$219,"COUNTRY MISSING CHECK")</f>
        <v>Chile</v>
      </c>
    </row>
    <row r="34" spans="1:9" x14ac:dyDescent="0.25">
      <c r="A34" t="s">
        <v>133</v>
      </c>
      <c r="B34">
        <v>172</v>
      </c>
      <c r="C34">
        <v>23.36</v>
      </c>
      <c r="D34" t="s">
        <v>3549</v>
      </c>
      <c r="E34" t="s">
        <v>3550</v>
      </c>
      <c r="F34" t="s">
        <v>3551</v>
      </c>
      <c r="G34" t="s">
        <v>3552</v>
      </c>
      <c r="H34" t="s">
        <v>3553</v>
      </c>
      <c r="I34" t="str">
        <f>_xlfn.XLOOKUP(Table_1__2[[#This Row],[Column1]],Comparison!$AS$5:$AS$219,Comparison!$AS$5:$AS$219,"COUNTRY MISSING CHECK")</f>
        <v>China</v>
      </c>
    </row>
    <row r="35" spans="1:9" x14ac:dyDescent="0.25">
      <c r="A35" t="s">
        <v>157</v>
      </c>
      <c r="B35">
        <v>119</v>
      </c>
      <c r="C35">
        <v>49.63</v>
      </c>
      <c r="D35" t="s">
        <v>3284</v>
      </c>
      <c r="E35" t="s">
        <v>3285</v>
      </c>
      <c r="F35" t="s">
        <v>3286</v>
      </c>
      <c r="G35" t="s">
        <v>3287</v>
      </c>
      <c r="H35" t="s">
        <v>3288</v>
      </c>
      <c r="I35" t="str">
        <f>_xlfn.XLOOKUP(Table_1__2[[#This Row],[Column1]],Comparison!$AS$5:$AS$219,Comparison!$AS$5:$AS$219,"COUNTRY MISSING CHECK")</f>
        <v>Colombia</v>
      </c>
    </row>
    <row r="36" spans="1:9" x14ac:dyDescent="0.25">
      <c r="A36" t="s">
        <v>250</v>
      </c>
      <c r="B36">
        <v>71</v>
      </c>
      <c r="C36">
        <v>61.47</v>
      </c>
      <c r="D36" t="s">
        <v>3044</v>
      </c>
      <c r="E36" t="s">
        <v>3045</v>
      </c>
      <c r="F36" t="s">
        <v>3046</v>
      </c>
      <c r="G36" t="s">
        <v>3047</v>
      </c>
      <c r="H36" t="s">
        <v>3048</v>
      </c>
      <c r="I36" t="str">
        <f>_xlfn.XLOOKUP(Table_1__2[[#This Row],[Column1]],Comparison!$AS$5:$AS$219,Comparison!$AS$5:$AS$219,"COUNTRY MISSING CHECK")</f>
        <v>Comoros</v>
      </c>
    </row>
    <row r="37" spans="1:9" x14ac:dyDescent="0.25">
      <c r="A37" t="s">
        <v>246</v>
      </c>
      <c r="B37">
        <v>69</v>
      </c>
      <c r="C37">
        <v>62.57</v>
      </c>
      <c r="D37" t="s">
        <v>3034</v>
      </c>
      <c r="E37" t="s">
        <v>3035</v>
      </c>
      <c r="F37" t="s">
        <v>3036</v>
      </c>
      <c r="G37" t="s">
        <v>3037</v>
      </c>
      <c r="H37" t="s">
        <v>3038</v>
      </c>
      <c r="I37" t="str">
        <f>_xlfn.XLOOKUP(Table_1__2[[#This Row],[Column1]],Comparison!$AS$5:$AS$219,Comparison!$AS$5:$AS$219,"COUNTRY MISSING CHECK")</f>
        <v>Congo</v>
      </c>
    </row>
    <row r="38" spans="1:9" x14ac:dyDescent="0.25">
      <c r="A38" t="s">
        <v>114</v>
      </c>
      <c r="B38">
        <v>26</v>
      </c>
      <c r="C38">
        <v>76.13</v>
      </c>
      <c r="D38" t="s">
        <v>2827</v>
      </c>
      <c r="E38" t="s">
        <v>2828</v>
      </c>
      <c r="F38" t="s">
        <v>2829</v>
      </c>
      <c r="G38" t="s">
        <v>2830</v>
      </c>
      <c r="H38" t="s">
        <v>2831</v>
      </c>
      <c r="I38" t="str">
        <f>_xlfn.XLOOKUP(Table_1__2[[#This Row],[Column1]],Comparison!$AS$5:$AS$219,Comparison!$AS$5:$AS$219,"COUNTRY MISSING CHECK")</f>
        <v>Costa Rica</v>
      </c>
    </row>
    <row r="39" spans="1:9" x14ac:dyDescent="0.25">
      <c r="A39" t="s">
        <v>78</v>
      </c>
      <c r="B39">
        <v>48</v>
      </c>
      <c r="C39">
        <v>68.790000000000006</v>
      </c>
      <c r="D39" t="s">
        <v>2935</v>
      </c>
      <c r="E39" t="s">
        <v>2936</v>
      </c>
      <c r="F39" t="s">
        <v>2937</v>
      </c>
      <c r="G39" t="s">
        <v>2938</v>
      </c>
      <c r="H39" t="s">
        <v>2939</v>
      </c>
      <c r="I39" t="str">
        <f>_xlfn.XLOOKUP(Table_1__2[[#This Row],[Column1]],Comparison!$AS$5:$AS$219,Comparison!$AS$5:$AS$219,"COUNTRY MISSING CHECK")</f>
        <v>Croatia</v>
      </c>
    </row>
    <row r="40" spans="1:9" x14ac:dyDescent="0.25">
      <c r="A40" t="s">
        <v>149</v>
      </c>
      <c r="B40">
        <v>168</v>
      </c>
      <c r="C40">
        <v>25.63</v>
      </c>
      <c r="D40" t="s">
        <v>3529</v>
      </c>
      <c r="E40" t="s">
        <v>3530</v>
      </c>
      <c r="F40" t="s">
        <v>3531</v>
      </c>
      <c r="G40" t="s">
        <v>3532</v>
      </c>
      <c r="H40" t="s">
        <v>3533</v>
      </c>
      <c r="I40" t="str">
        <f>_xlfn.XLOOKUP(Table_1__2[[#This Row],[Column1]],Comparison!$AS$5:$AS$219,Comparison!$AS$5:$AS$219,"COUNTRY MISSING CHECK")</f>
        <v>Cuba</v>
      </c>
    </row>
    <row r="41" spans="1:9" x14ac:dyDescent="0.25">
      <c r="A41" t="s">
        <v>62</v>
      </c>
      <c r="B41">
        <v>65</v>
      </c>
      <c r="C41">
        <v>63.14</v>
      </c>
      <c r="D41" t="s">
        <v>3019</v>
      </c>
      <c r="E41" t="s">
        <v>3020</v>
      </c>
      <c r="F41" t="s">
        <v>3021</v>
      </c>
      <c r="G41" t="s">
        <v>3022</v>
      </c>
      <c r="H41" t="s">
        <v>3023</v>
      </c>
      <c r="I41" t="str">
        <f>_xlfn.XLOOKUP(Table_1__2[[#This Row],[Column1]],Comparison!$AS$5:$AS$219,Comparison!$AS$5:$AS$219,"COUNTRY MISSING CHECK")</f>
        <v>Cyprus</v>
      </c>
    </row>
    <row r="42" spans="1:9" x14ac:dyDescent="0.25">
      <c r="A42" t="s">
        <v>67</v>
      </c>
      <c r="B42">
        <v>17</v>
      </c>
      <c r="C42">
        <v>80.14</v>
      </c>
      <c r="D42" t="s">
        <v>2782</v>
      </c>
      <c r="E42" t="s">
        <v>2783</v>
      </c>
      <c r="F42" t="s">
        <v>2784</v>
      </c>
      <c r="G42" t="s">
        <v>2785</v>
      </c>
      <c r="H42" t="s">
        <v>2786</v>
      </c>
      <c r="I42" t="str">
        <f>_xlfn.XLOOKUP(Table_1__2[[#This Row],[Column1]],Comparison!$AS$5:$AS$219,Comparison!$AS$5:$AS$219,"COUNTRY MISSING CHECK")</f>
        <v>Czech Republic</v>
      </c>
    </row>
    <row r="43" spans="1:9" x14ac:dyDescent="0.25">
      <c r="A43" t="s">
        <v>290</v>
      </c>
      <c r="B43">
        <v>123</v>
      </c>
      <c r="C43">
        <v>48.91</v>
      </c>
      <c r="D43" t="s">
        <v>3304</v>
      </c>
      <c r="E43" t="s">
        <v>3305</v>
      </c>
      <c r="F43" t="s">
        <v>3306</v>
      </c>
      <c r="G43" t="s">
        <v>3307</v>
      </c>
      <c r="H43" t="s">
        <v>3308</v>
      </c>
      <c r="I43" t="str">
        <f>_xlfn.XLOOKUP(Table_1__2[[#This Row],[Column1]],Comparison!$AS$5:$AS$219,Comparison!$AS$5:$AS$219,"COUNTRY MISSING CHECK")</f>
        <v>DR Congo</v>
      </c>
    </row>
    <row r="44" spans="1:9" x14ac:dyDescent="0.25">
      <c r="A44" t="s">
        <v>16</v>
      </c>
      <c r="B44">
        <v>2</v>
      </c>
      <c r="C44">
        <v>89.6</v>
      </c>
      <c r="D44" t="s">
        <v>2707</v>
      </c>
      <c r="E44" t="s">
        <v>2708</v>
      </c>
      <c r="F44" t="s">
        <v>2709</v>
      </c>
      <c r="G44" t="s">
        <v>2710</v>
      </c>
      <c r="H44" t="s">
        <v>2711</v>
      </c>
      <c r="I44" t="str">
        <f>_xlfn.XLOOKUP(Table_1__2[[#This Row],[Column1]],Comparison!$AS$5:$AS$219,Comparison!$AS$5:$AS$219,"COUNTRY MISSING CHECK")</f>
        <v>Denmark</v>
      </c>
    </row>
    <row r="45" spans="1:9" x14ac:dyDescent="0.25">
      <c r="A45" t="s">
        <v>279</v>
      </c>
      <c r="B45">
        <v>161</v>
      </c>
      <c r="C45">
        <v>30.14</v>
      </c>
      <c r="D45" t="s">
        <v>3494</v>
      </c>
      <c r="E45" t="s">
        <v>3495</v>
      </c>
      <c r="F45" t="s">
        <v>3496</v>
      </c>
      <c r="G45" t="s">
        <v>3497</v>
      </c>
      <c r="H45" t="s">
        <v>3498</v>
      </c>
      <c r="I45" t="str">
        <f>_xlfn.XLOOKUP(Table_1__2[[#This Row],[Column1]],Comparison!$AS$5:$AS$219,Comparison!$AS$5:$AS$219,"COUNTRY MISSING CHECK")</f>
        <v>Djibouti</v>
      </c>
    </row>
    <row r="46" spans="1:9" x14ac:dyDescent="0.25">
      <c r="A46" t="s">
        <v>145</v>
      </c>
      <c r="B46">
        <v>35</v>
      </c>
      <c r="C46">
        <v>73.89</v>
      </c>
      <c r="D46" t="s">
        <v>2872</v>
      </c>
      <c r="E46" t="s">
        <v>2873</v>
      </c>
      <c r="F46" t="s">
        <v>2874</v>
      </c>
      <c r="G46" t="s">
        <v>2875</v>
      </c>
      <c r="H46" t="s">
        <v>2875</v>
      </c>
      <c r="I46" t="str">
        <f>_xlfn.XLOOKUP(Table_1__2[[#This Row],[Column1]],Comparison!$AS$5:$AS$219,Comparison!$AS$5:$AS$219,"COUNTRY MISSING CHECK")</f>
        <v>Dominican Republic</v>
      </c>
    </row>
    <row r="47" spans="1:9" x14ac:dyDescent="0.25">
      <c r="A47" t="s">
        <v>692</v>
      </c>
      <c r="B47">
        <v>20</v>
      </c>
      <c r="C47">
        <v>78.92</v>
      </c>
      <c r="D47" t="s">
        <v>2797</v>
      </c>
      <c r="E47" t="s">
        <v>2798</v>
      </c>
      <c r="F47" t="s">
        <v>2799</v>
      </c>
      <c r="G47" t="s">
        <v>2800</v>
      </c>
      <c r="H47" t="s">
        <v>2801</v>
      </c>
      <c r="I47" t="str">
        <f>_xlfn.XLOOKUP(Table_1__2[[#This Row],[Column1]],Comparison!$AS$5:$AS$219,Comparison!$AS$5:$AS$219,"COUNTRY MISSING CHECK")</f>
        <v>East Timor</v>
      </c>
    </row>
    <row r="48" spans="1:9" x14ac:dyDescent="0.25">
      <c r="A48" t="s">
        <v>147</v>
      </c>
      <c r="B48">
        <v>110</v>
      </c>
      <c r="C48">
        <v>51.3</v>
      </c>
      <c r="D48" t="s">
        <v>3239</v>
      </c>
      <c r="E48" t="s">
        <v>3240</v>
      </c>
      <c r="F48" t="s">
        <v>3241</v>
      </c>
      <c r="G48" t="s">
        <v>3242</v>
      </c>
      <c r="H48" t="s">
        <v>3243</v>
      </c>
      <c r="I48" t="str">
        <f>_xlfn.XLOOKUP(Table_1__2[[#This Row],[Column1]],Comparison!$AS$5:$AS$219,Comparison!$AS$5:$AS$219,"COUNTRY MISSING CHECK")</f>
        <v>Ecuador</v>
      </c>
    </row>
    <row r="49" spans="1:9" x14ac:dyDescent="0.25">
      <c r="A49" t="s">
        <v>179</v>
      </c>
      <c r="B49">
        <v>170</v>
      </c>
      <c r="C49">
        <v>25.1</v>
      </c>
      <c r="D49" t="s">
        <v>3539</v>
      </c>
      <c r="E49" t="s">
        <v>3540</v>
      </c>
      <c r="F49" t="s">
        <v>3541</v>
      </c>
      <c r="G49" t="s">
        <v>3542</v>
      </c>
      <c r="H49" t="s">
        <v>3543</v>
      </c>
      <c r="I49" t="str">
        <f>_xlfn.XLOOKUP(Table_1__2[[#This Row],[Column1]],Comparison!$AS$5:$AS$219,Comparison!$AS$5:$AS$219,"COUNTRY MISSING CHECK")</f>
        <v>Egypt</v>
      </c>
    </row>
    <row r="50" spans="1:9" x14ac:dyDescent="0.25">
      <c r="A50" t="s">
        <v>215</v>
      </c>
      <c r="B50">
        <v>133</v>
      </c>
      <c r="C50">
        <v>44.01</v>
      </c>
      <c r="D50" t="s">
        <v>3354</v>
      </c>
      <c r="E50" t="s">
        <v>3355</v>
      </c>
      <c r="F50" t="s">
        <v>3356</v>
      </c>
      <c r="G50" t="s">
        <v>3357</v>
      </c>
      <c r="H50" t="s">
        <v>3358</v>
      </c>
      <c r="I50" t="str">
        <f>_xlfn.XLOOKUP(Table_1__2[[#This Row],[Column1]],Comparison!$AS$5:$AS$219,Comparison!$AS$5:$AS$219,"COUNTRY MISSING CHECK")</f>
        <v>El Salvador</v>
      </c>
    </row>
    <row r="51" spans="1:9" x14ac:dyDescent="0.25">
      <c r="A51" t="s">
        <v>224</v>
      </c>
      <c r="B51">
        <v>127</v>
      </c>
      <c r="C51">
        <v>46.49</v>
      </c>
      <c r="D51" t="s">
        <v>3324</v>
      </c>
      <c r="E51" t="s">
        <v>3325</v>
      </c>
      <c r="F51" t="s">
        <v>3326</v>
      </c>
      <c r="G51" t="s">
        <v>3327</v>
      </c>
      <c r="H51" t="s">
        <v>3328</v>
      </c>
      <c r="I51" t="str">
        <f>_xlfn.XLOOKUP(Table_1__2[[#This Row],[Column1]],Comparison!$AS$5:$AS$219,Comparison!$AS$5:$AS$219,"COUNTRY MISSING CHECK")</f>
        <v>Equatorial Guinea</v>
      </c>
    </row>
    <row r="52" spans="1:9" x14ac:dyDescent="0.25">
      <c r="A52" t="s">
        <v>284</v>
      </c>
      <c r="B52">
        <v>180</v>
      </c>
      <c r="C52">
        <v>16.64</v>
      </c>
      <c r="D52" t="s">
        <v>3589</v>
      </c>
      <c r="E52" t="s">
        <v>3590</v>
      </c>
      <c r="F52" t="s">
        <v>3591</v>
      </c>
      <c r="G52" t="s">
        <v>3592</v>
      </c>
      <c r="H52" t="s">
        <v>3593</v>
      </c>
      <c r="I52" t="str">
        <f>_xlfn.XLOOKUP(Table_1__2[[#This Row],[Column1]],Comparison!$AS$5:$AS$219,Comparison!$AS$5:$AS$219,"COUNTRY MISSING CHECK")</f>
        <v>Eritrea</v>
      </c>
    </row>
    <row r="53" spans="1:9" x14ac:dyDescent="0.25">
      <c r="A53" t="s">
        <v>65</v>
      </c>
      <c r="B53">
        <v>6</v>
      </c>
      <c r="C53">
        <v>86.44</v>
      </c>
      <c r="D53" t="s">
        <v>2727</v>
      </c>
      <c r="E53" t="s">
        <v>2728</v>
      </c>
      <c r="F53" t="s">
        <v>2729</v>
      </c>
      <c r="G53" t="s">
        <v>2730</v>
      </c>
      <c r="H53" t="s">
        <v>2731</v>
      </c>
      <c r="I53" t="str">
        <f>_xlfn.XLOOKUP(Table_1__2[[#This Row],[Column1]],Comparison!$AS$5:$AS$219,Comparison!$AS$5:$AS$219,"COUNTRY MISSING CHECK")</f>
        <v>Estonia</v>
      </c>
    </row>
    <row r="54" spans="1:9" x14ac:dyDescent="0.25">
      <c r="A54" t="s">
        <v>236</v>
      </c>
      <c r="B54">
        <v>85</v>
      </c>
      <c r="C54">
        <v>58.31</v>
      </c>
      <c r="D54" t="s">
        <v>3114</v>
      </c>
      <c r="E54" t="s">
        <v>3115</v>
      </c>
      <c r="F54" t="s">
        <v>3116</v>
      </c>
      <c r="G54" t="s">
        <v>3117</v>
      </c>
      <c r="H54" t="s">
        <v>3118</v>
      </c>
      <c r="I54" t="str">
        <f>_xlfn.XLOOKUP(Table_1__2[[#This Row],[Column1]],Comparison!$AS$5:$AS$219,Comparison!$AS$5:$AS$219,"COUNTRY MISSING CHECK")</f>
        <v>Eswatini</v>
      </c>
    </row>
    <row r="55" spans="1:9" x14ac:dyDescent="0.25">
      <c r="A55" t="s">
        <v>285</v>
      </c>
      <c r="B55">
        <v>141</v>
      </c>
      <c r="C55">
        <v>41.37</v>
      </c>
      <c r="D55" t="s">
        <v>3394</v>
      </c>
      <c r="E55" t="s">
        <v>3395</v>
      </c>
      <c r="F55" t="s">
        <v>3396</v>
      </c>
      <c r="G55" t="s">
        <v>3397</v>
      </c>
      <c r="H55" t="s">
        <v>3398</v>
      </c>
      <c r="I55" t="str">
        <f>_xlfn.XLOOKUP(Table_1__2[[#This Row],[Column1]],Comparison!$AS$5:$AS$219,Comparison!$AS$5:$AS$219,"COUNTRY MISSING CHECK")</f>
        <v>Ethiopia</v>
      </c>
    </row>
    <row r="56" spans="1:9" x14ac:dyDescent="0.25">
      <c r="A56" t="s">
        <v>178</v>
      </c>
      <c r="B56">
        <v>44</v>
      </c>
      <c r="C56">
        <v>71.23</v>
      </c>
      <c r="D56" t="s">
        <v>2915</v>
      </c>
      <c r="E56" t="s">
        <v>2916</v>
      </c>
      <c r="F56" t="s">
        <v>2917</v>
      </c>
      <c r="G56" t="s">
        <v>2918</v>
      </c>
      <c r="H56" t="s">
        <v>2919</v>
      </c>
      <c r="I56" t="str">
        <f>_xlfn.XLOOKUP(Table_1__2[[#This Row],[Column1]],Comparison!$AS$5:$AS$219,Comparison!$AS$5:$AS$219,"COUNTRY MISSING CHECK")</f>
        <v>Fiji</v>
      </c>
    </row>
    <row r="57" spans="1:9" x14ac:dyDescent="0.25">
      <c r="A57" t="s">
        <v>31</v>
      </c>
      <c r="B57">
        <v>5</v>
      </c>
      <c r="C57">
        <v>86.55</v>
      </c>
      <c r="D57" t="s">
        <v>2722</v>
      </c>
      <c r="E57" t="s">
        <v>2723</v>
      </c>
      <c r="F57" t="s">
        <v>2724</v>
      </c>
      <c r="G57" t="s">
        <v>2725</v>
      </c>
      <c r="H57" t="s">
        <v>2726</v>
      </c>
      <c r="I57" t="str">
        <f>_xlfn.XLOOKUP(Table_1__2[[#This Row],[Column1]],Comparison!$AS$5:$AS$219,Comparison!$AS$5:$AS$219,"COUNTRY MISSING CHECK")</f>
        <v>Finland</v>
      </c>
    </row>
    <row r="58" spans="1:9" x14ac:dyDescent="0.25">
      <c r="A58" t="s">
        <v>61</v>
      </c>
      <c r="B58">
        <v>21</v>
      </c>
      <c r="C58">
        <v>78.650000000000006</v>
      </c>
      <c r="D58" t="s">
        <v>2802</v>
      </c>
      <c r="E58" t="s">
        <v>2803</v>
      </c>
      <c r="F58" t="s">
        <v>2804</v>
      </c>
      <c r="G58" t="s">
        <v>2805</v>
      </c>
      <c r="H58" t="s">
        <v>2806</v>
      </c>
      <c r="I58" t="str">
        <f>_xlfn.XLOOKUP(Table_1__2[[#This Row],[Column1]],Comparison!$AS$5:$AS$219,Comparison!$AS$5:$AS$219,"COUNTRY MISSING CHECK")</f>
        <v>France</v>
      </c>
    </row>
    <row r="59" spans="1:9" x14ac:dyDescent="0.25">
      <c r="A59" t="s">
        <v>208</v>
      </c>
      <c r="B59">
        <v>56</v>
      </c>
      <c r="C59">
        <v>65.83</v>
      </c>
      <c r="D59" t="s">
        <v>2974</v>
      </c>
      <c r="E59" t="s">
        <v>2975</v>
      </c>
      <c r="F59" t="s">
        <v>2976</v>
      </c>
      <c r="G59" t="s">
        <v>2977</v>
      </c>
      <c r="H59" t="s">
        <v>2978</v>
      </c>
      <c r="I59" t="str">
        <f>_xlfn.XLOOKUP(Table_1__2[[#This Row],[Column1]],Comparison!$AS$5:$AS$219,Comparison!$AS$5:$AS$219,"COUNTRY MISSING CHECK")</f>
        <v>Gabon</v>
      </c>
    </row>
    <row r="60" spans="1:9" x14ac:dyDescent="0.25">
      <c r="A60" t="s">
        <v>283</v>
      </c>
      <c r="B60">
        <v>58</v>
      </c>
      <c r="C60">
        <v>65.53</v>
      </c>
      <c r="D60" t="s">
        <v>2984</v>
      </c>
      <c r="E60" t="s">
        <v>2985</v>
      </c>
      <c r="F60" t="s">
        <v>2986</v>
      </c>
      <c r="G60" t="s">
        <v>2987</v>
      </c>
      <c r="H60" t="s">
        <v>2988</v>
      </c>
      <c r="I60" t="str">
        <f>_xlfn.XLOOKUP(Table_1__2[[#This Row],[Column1]],Comparison!$AS$5:$AS$219,Comparison!$AS$5:$AS$219,"COUNTRY MISSING CHECK")</f>
        <v>Gambia</v>
      </c>
    </row>
    <row r="61" spans="1:9" x14ac:dyDescent="0.25">
      <c r="A61" t="s">
        <v>109</v>
      </c>
      <c r="B61">
        <v>103</v>
      </c>
      <c r="C61">
        <v>53.05</v>
      </c>
      <c r="D61" t="s">
        <v>3204</v>
      </c>
      <c r="E61" t="s">
        <v>3205</v>
      </c>
      <c r="F61" t="s">
        <v>3206</v>
      </c>
      <c r="G61" t="s">
        <v>3207</v>
      </c>
      <c r="H61" t="s">
        <v>3208</v>
      </c>
      <c r="I61" t="str">
        <f>_xlfn.XLOOKUP(Table_1__2[[#This Row],[Column1]],Comparison!$AS$5:$AS$219,Comparison!$AS$5:$AS$219,"COUNTRY MISSING CHECK")</f>
        <v>Georgia</v>
      </c>
    </row>
    <row r="62" spans="1:9" x14ac:dyDescent="0.25">
      <c r="A62" t="s">
        <v>22</v>
      </c>
      <c r="B62">
        <v>10</v>
      </c>
      <c r="C62">
        <v>83.84</v>
      </c>
      <c r="D62" t="s">
        <v>2747</v>
      </c>
      <c r="E62" t="s">
        <v>2748</v>
      </c>
      <c r="F62" t="s">
        <v>2749</v>
      </c>
      <c r="G62" t="s">
        <v>2750</v>
      </c>
      <c r="H62" t="s">
        <v>2751</v>
      </c>
      <c r="I62" t="str">
        <f>_xlfn.XLOOKUP(Table_1__2[[#This Row],[Column1]],Comparison!$AS$5:$AS$219,Comparison!$AS$5:$AS$219,"COUNTRY MISSING CHECK")</f>
        <v>Germany</v>
      </c>
    </row>
    <row r="63" spans="1:9" x14ac:dyDescent="0.25">
      <c r="A63" t="s">
        <v>240</v>
      </c>
      <c r="B63">
        <v>50</v>
      </c>
      <c r="C63">
        <v>67.709999999999994</v>
      </c>
      <c r="D63" t="s">
        <v>2945</v>
      </c>
      <c r="E63" t="s">
        <v>2946</v>
      </c>
      <c r="F63" t="s">
        <v>2947</v>
      </c>
      <c r="G63" t="s">
        <v>2948</v>
      </c>
      <c r="H63" t="s">
        <v>2949</v>
      </c>
      <c r="I63" t="str">
        <f>_xlfn.XLOOKUP(Table_1__2[[#This Row],[Column1]],Comparison!$AS$5:$AS$219,Comparison!$AS$5:$AS$219,"COUNTRY MISSING CHECK")</f>
        <v>Ghana</v>
      </c>
    </row>
    <row r="64" spans="1:9" x14ac:dyDescent="0.25">
      <c r="A64" t="s">
        <v>68</v>
      </c>
      <c r="B64">
        <v>88</v>
      </c>
      <c r="C64">
        <v>57.15</v>
      </c>
      <c r="D64" t="s">
        <v>3129</v>
      </c>
      <c r="E64" t="s">
        <v>3130</v>
      </c>
      <c r="F64" t="s">
        <v>3131</v>
      </c>
      <c r="G64" t="s">
        <v>3132</v>
      </c>
      <c r="H64" t="s">
        <v>3133</v>
      </c>
      <c r="I64" t="str">
        <f>_xlfn.XLOOKUP(Table_1__2[[#This Row],[Column1]],Comparison!$AS$5:$AS$219,Comparison!$AS$5:$AS$219,"COUNTRY MISSING CHECK")</f>
        <v>Greece</v>
      </c>
    </row>
    <row r="65" spans="1:9" x14ac:dyDescent="0.25">
      <c r="A65" t="s">
        <v>228</v>
      </c>
      <c r="B65">
        <v>138</v>
      </c>
      <c r="C65">
        <v>42.28</v>
      </c>
      <c r="D65" t="s">
        <v>3379</v>
      </c>
      <c r="E65" t="s">
        <v>3380</v>
      </c>
      <c r="F65" t="s">
        <v>3381</v>
      </c>
      <c r="G65" t="s">
        <v>3382</v>
      </c>
      <c r="H65" t="s">
        <v>3383</v>
      </c>
      <c r="I65" t="str">
        <f>_xlfn.XLOOKUP(Table_1__2[[#This Row],[Column1]],Comparison!$AS$5:$AS$219,Comparison!$AS$5:$AS$219,"COUNTRY MISSING CHECK")</f>
        <v>Guatemala</v>
      </c>
    </row>
    <row r="66" spans="1:9" x14ac:dyDescent="0.25">
      <c r="A66" t="s">
        <v>292</v>
      </c>
      <c r="B66">
        <v>78</v>
      </c>
      <c r="C66">
        <v>59.97</v>
      </c>
      <c r="D66" t="s">
        <v>3079</v>
      </c>
      <c r="E66" t="s">
        <v>3080</v>
      </c>
      <c r="F66" t="s">
        <v>3081</v>
      </c>
      <c r="G66" t="s">
        <v>3082</v>
      </c>
      <c r="H66" t="s">
        <v>3083</v>
      </c>
      <c r="I66" t="str">
        <f>_xlfn.XLOOKUP(Table_1__2[[#This Row],[Column1]],Comparison!$AS$5:$AS$219,Comparison!$AS$5:$AS$219,"COUNTRY MISSING CHECK")</f>
        <v>Guinea</v>
      </c>
    </row>
    <row r="67" spans="1:9" x14ac:dyDescent="0.25">
      <c r="A67" t="s">
        <v>289</v>
      </c>
      <c r="B67">
        <v>92</v>
      </c>
      <c r="C67">
        <v>55.95</v>
      </c>
      <c r="D67" t="s">
        <v>3149</v>
      </c>
      <c r="E67" t="s">
        <v>3150</v>
      </c>
      <c r="F67" t="s">
        <v>3151</v>
      </c>
      <c r="G67" t="s">
        <v>3152</v>
      </c>
      <c r="H67" t="s">
        <v>3153</v>
      </c>
      <c r="I67" t="str">
        <f>_xlfn.XLOOKUP(Table_1__2[[#This Row],[Column1]],Comparison!$AS$5:$AS$219,Comparison!$AS$5:$AS$219,"COUNTRY MISSING CHECK")</f>
        <v>Guinea-Bissau</v>
      </c>
    </row>
    <row r="68" spans="1:9" x14ac:dyDescent="0.25">
      <c r="A68" t="s">
        <v>164</v>
      </c>
      <c r="B68">
        <v>77</v>
      </c>
      <c r="C68">
        <v>60.1</v>
      </c>
      <c r="D68" t="s">
        <v>3074</v>
      </c>
      <c r="E68" t="s">
        <v>3075</v>
      </c>
      <c r="F68" t="s">
        <v>3076</v>
      </c>
      <c r="G68" t="s">
        <v>3077</v>
      </c>
      <c r="H68" t="s">
        <v>3078</v>
      </c>
      <c r="I68" t="str">
        <f>_xlfn.XLOOKUP(Table_1__2[[#This Row],[Column1]],Comparison!$AS$5:$AS$219,Comparison!$AS$5:$AS$219,"COUNTRY MISSING CHECK")</f>
        <v>Guyana</v>
      </c>
    </row>
    <row r="69" spans="1:9" x14ac:dyDescent="0.25">
      <c r="A69" t="s">
        <v>261</v>
      </c>
      <c r="B69">
        <v>93</v>
      </c>
      <c r="C69">
        <v>55.92</v>
      </c>
      <c r="D69" t="s">
        <v>3154</v>
      </c>
      <c r="E69" t="s">
        <v>3155</v>
      </c>
      <c r="F69" t="s">
        <v>3156</v>
      </c>
      <c r="G69" t="s">
        <v>3157</v>
      </c>
      <c r="H69" t="s">
        <v>3158</v>
      </c>
      <c r="I69" t="str">
        <f>_xlfn.XLOOKUP(Table_1__2[[#This Row],[Column1]],Comparison!$AS$5:$AS$219,Comparison!$AS$5:$AS$219,"COUNTRY MISSING CHECK")</f>
        <v>Haiti</v>
      </c>
    </row>
    <row r="70" spans="1:9" x14ac:dyDescent="0.25">
      <c r="A70" t="s">
        <v>230</v>
      </c>
      <c r="B70">
        <v>146</v>
      </c>
      <c r="C70">
        <v>38.18</v>
      </c>
      <c r="D70" t="s">
        <v>3419</v>
      </c>
      <c r="E70" t="s">
        <v>3420</v>
      </c>
      <c r="F70" t="s">
        <v>3421</v>
      </c>
      <c r="G70" t="s">
        <v>3422</v>
      </c>
      <c r="H70" t="s">
        <v>3423</v>
      </c>
      <c r="I70" t="str">
        <f>_xlfn.XLOOKUP(Table_1__2[[#This Row],[Column1]],Comparison!$AS$5:$AS$219,Comparison!$AS$5:$AS$219,"COUNTRY MISSING CHECK")</f>
        <v>Honduras</v>
      </c>
    </row>
    <row r="71" spans="1:9" x14ac:dyDescent="0.25">
      <c r="A71" t="s">
        <v>14</v>
      </c>
      <c r="B71">
        <v>135</v>
      </c>
      <c r="C71">
        <v>43.06</v>
      </c>
      <c r="D71" t="s">
        <v>3364</v>
      </c>
      <c r="E71" t="s">
        <v>3365</v>
      </c>
      <c r="F71" t="s">
        <v>3366</v>
      </c>
      <c r="G71" t="s">
        <v>3367</v>
      </c>
      <c r="H71" t="s">
        <v>3368</v>
      </c>
      <c r="I71" t="str">
        <f>_xlfn.XLOOKUP(Table_1__2[[#This Row],[Column1]],Comparison!$AS$5:$AS$219,Comparison!$AS$5:$AS$219,"COUNTRY MISSING CHECK")</f>
        <v>Hong Kong</v>
      </c>
    </row>
    <row r="72" spans="1:9" x14ac:dyDescent="0.25">
      <c r="A72" t="s">
        <v>92</v>
      </c>
      <c r="B72">
        <v>67</v>
      </c>
      <c r="C72">
        <v>62.98</v>
      </c>
      <c r="D72" t="s">
        <v>3029</v>
      </c>
      <c r="E72" t="s">
        <v>3030</v>
      </c>
      <c r="F72" t="s">
        <v>3031</v>
      </c>
      <c r="G72" t="s">
        <v>3032</v>
      </c>
      <c r="H72" t="s">
        <v>3033</v>
      </c>
      <c r="I72" t="str">
        <f>_xlfn.XLOOKUP(Table_1__2[[#This Row],[Column1]],Comparison!$AS$5:$AS$219,Comparison!$AS$5:$AS$219,"COUNTRY MISSING CHECK")</f>
        <v>Hungary</v>
      </c>
    </row>
    <row r="73" spans="1:9" x14ac:dyDescent="0.25">
      <c r="A73" t="s">
        <v>11</v>
      </c>
      <c r="B73">
        <v>18</v>
      </c>
      <c r="C73">
        <v>80.13</v>
      </c>
      <c r="D73" t="s">
        <v>2787</v>
      </c>
      <c r="E73" t="s">
        <v>2788</v>
      </c>
      <c r="F73" t="s">
        <v>2789</v>
      </c>
      <c r="G73" t="s">
        <v>2790</v>
      </c>
      <c r="H73" t="s">
        <v>2791</v>
      </c>
      <c r="I73" t="str">
        <f>_xlfn.XLOOKUP(Table_1__2[[#This Row],[Column1]],Comparison!$AS$5:$AS$219,Comparison!$AS$5:$AS$219,"COUNTRY MISSING CHECK")</f>
        <v>Iceland</v>
      </c>
    </row>
    <row r="74" spans="1:9" x14ac:dyDescent="0.25">
      <c r="A74" t="s">
        <v>225</v>
      </c>
      <c r="B74">
        <v>159</v>
      </c>
      <c r="C74">
        <v>31.28</v>
      </c>
      <c r="D74" t="s">
        <v>3484</v>
      </c>
      <c r="E74" t="s">
        <v>3485</v>
      </c>
      <c r="F74" t="s">
        <v>3486</v>
      </c>
      <c r="G74" t="s">
        <v>3487</v>
      </c>
      <c r="H74" t="s">
        <v>3488</v>
      </c>
      <c r="I74" t="str">
        <f>_xlfn.XLOOKUP(Table_1__2[[#This Row],[Column1]],Comparison!$AS$5:$AS$219,Comparison!$AS$5:$AS$219,"COUNTRY MISSING CHECK")</f>
        <v>India</v>
      </c>
    </row>
    <row r="75" spans="1:9" x14ac:dyDescent="0.25">
      <c r="A75" t="s">
        <v>191</v>
      </c>
      <c r="B75">
        <v>111</v>
      </c>
      <c r="C75">
        <v>51.15</v>
      </c>
      <c r="D75" t="s">
        <v>3244</v>
      </c>
      <c r="E75" t="s">
        <v>3245</v>
      </c>
      <c r="F75" t="s">
        <v>3246</v>
      </c>
      <c r="G75" t="s">
        <v>3247</v>
      </c>
      <c r="H75" t="s">
        <v>3248</v>
      </c>
      <c r="I75" t="str">
        <f>_xlfn.XLOOKUP(Table_1__2[[#This Row],[Column1]],Comparison!$AS$5:$AS$219,Comparison!$AS$5:$AS$219,"COUNTRY MISSING CHECK")</f>
        <v>Indonesia</v>
      </c>
    </row>
    <row r="76" spans="1:9" x14ac:dyDescent="0.25">
      <c r="A76" t="s">
        <v>139</v>
      </c>
      <c r="B76">
        <v>176</v>
      </c>
      <c r="C76">
        <v>21.3</v>
      </c>
      <c r="D76" t="s">
        <v>3569</v>
      </c>
      <c r="E76" t="s">
        <v>3570</v>
      </c>
      <c r="F76" t="s">
        <v>3571</v>
      </c>
      <c r="G76" t="s">
        <v>3572</v>
      </c>
      <c r="H76" t="s">
        <v>3573</v>
      </c>
      <c r="I76" t="str">
        <f>_xlfn.XLOOKUP(Table_1__2[[#This Row],[Column1]],Comparison!$AS$5:$AS$219,Comparison!$AS$5:$AS$219,"COUNTRY MISSING CHECK")</f>
        <v>Iran</v>
      </c>
    </row>
    <row r="77" spans="1:9" x14ac:dyDescent="0.25">
      <c r="A77" t="s">
        <v>216</v>
      </c>
      <c r="B77">
        <v>169</v>
      </c>
      <c r="C77">
        <v>25.48</v>
      </c>
      <c r="D77" t="s">
        <v>3534</v>
      </c>
      <c r="E77" t="s">
        <v>3535</v>
      </c>
      <c r="F77" t="s">
        <v>3536</v>
      </c>
      <c r="G77" t="s">
        <v>3537</v>
      </c>
      <c r="H77" t="s">
        <v>3538</v>
      </c>
      <c r="I77" t="str">
        <f>_xlfn.XLOOKUP(Table_1__2[[#This Row],[Column1]],Comparison!$AS$5:$AS$219,Comparison!$AS$5:$AS$219,"COUNTRY MISSING CHECK")</f>
        <v>Iraq</v>
      </c>
    </row>
    <row r="78" spans="1:9" x14ac:dyDescent="0.25">
      <c r="A78" t="s">
        <v>20</v>
      </c>
      <c r="B78">
        <v>8</v>
      </c>
      <c r="C78">
        <v>85.59</v>
      </c>
      <c r="D78" t="s">
        <v>2737</v>
      </c>
      <c r="E78" t="s">
        <v>2738</v>
      </c>
      <c r="F78" t="s">
        <v>2739</v>
      </c>
      <c r="G78" t="s">
        <v>2740</v>
      </c>
      <c r="H78" t="s">
        <v>2741</v>
      </c>
      <c r="I78" t="str">
        <f>_xlfn.XLOOKUP(Table_1__2[[#This Row],[Column1]],Comparison!$AS$5:$AS$219,Comparison!$AS$5:$AS$219,"COUNTRY MISSING CHECK")</f>
        <v>Ireland</v>
      </c>
    </row>
    <row r="79" spans="1:9" x14ac:dyDescent="0.25">
      <c r="A79" t="s">
        <v>56</v>
      </c>
      <c r="B79">
        <v>101</v>
      </c>
      <c r="C79">
        <v>53.23</v>
      </c>
      <c r="D79" t="s">
        <v>3194</v>
      </c>
      <c r="E79" t="s">
        <v>3195</v>
      </c>
      <c r="F79" t="s">
        <v>3196</v>
      </c>
      <c r="G79" t="s">
        <v>3197</v>
      </c>
      <c r="H79" t="s">
        <v>3198</v>
      </c>
      <c r="I79" t="str">
        <f>_xlfn.XLOOKUP(Table_1__2[[#This Row],[Column1]],Comparison!$AS$5:$AS$219,Comparison!$AS$5:$AS$219,"COUNTRY MISSING CHECK")</f>
        <v>Israel</v>
      </c>
    </row>
    <row r="80" spans="1:9" x14ac:dyDescent="0.25">
      <c r="A80" t="s">
        <v>64</v>
      </c>
      <c r="B80">
        <v>46</v>
      </c>
      <c r="C80">
        <v>69.8</v>
      </c>
      <c r="D80" t="s">
        <v>2925</v>
      </c>
      <c r="E80" t="s">
        <v>2926</v>
      </c>
      <c r="F80" t="s">
        <v>2927</v>
      </c>
      <c r="G80" t="s">
        <v>2928</v>
      </c>
      <c r="H80" t="s">
        <v>2929</v>
      </c>
      <c r="I80" t="str">
        <f>_xlfn.XLOOKUP(Table_1__2[[#This Row],[Column1]],Comparison!$AS$5:$AS$219,Comparison!$AS$5:$AS$219,"COUNTRY MISSING CHECK")</f>
        <v>Italy</v>
      </c>
    </row>
    <row r="81" spans="1:9" x14ac:dyDescent="0.25">
      <c r="A81" t="s">
        <v>272</v>
      </c>
      <c r="B81">
        <v>53</v>
      </c>
      <c r="C81">
        <v>66.89</v>
      </c>
      <c r="D81" t="s">
        <v>2960</v>
      </c>
      <c r="E81" t="s">
        <v>2961</v>
      </c>
      <c r="F81" t="s">
        <v>2962</v>
      </c>
      <c r="G81" t="s">
        <v>2963</v>
      </c>
      <c r="H81" t="s">
        <v>2964</v>
      </c>
      <c r="I81" t="str">
        <f>_xlfn.XLOOKUP(Table_1__2[[#This Row],[Column1]],Comparison!$AS$5:$AS$219,Comparison!$AS$5:$AS$219,"COUNTRY MISSING CHECK")</f>
        <v>Ivory Coast</v>
      </c>
    </row>
    <row r="82" spans="1:9" x14ac:dyDescent="0.25">
      <c r="A82" t="s">
        <v>196</v>
      </c>
      <c r="B82">
        <v>24</v>
      </c>
      <c r="C82">
        <v>77.3</v>
      </c>
      <c r="D82" t="s">
        <v>2817</v>
      </c>
      <c r="E82" t="s">
        <v>2818</v>
      </c>
      <c r="F82" t="s">
        <v>2819</v>
      </c>
      <c r="G82" t="s">
        <v>2820</v>
      </c>
      <c r="H82" t="s">
        <v>2821</v>
      </c>
      <c r="I82" t="str">
        <f>_xlfn.XLOOKUP(Table_1__2[[#This Row],[Column1]],Comparison!$AS$5:$AS$219,Comparison!$AS$5:$AS$219,"COUNTRY MISSING CHECK")</f>
        <v>Jamaica</v>
      </c>
    </row>
    <row r="83" spans="1:9" x14ac:dyDescent="0.25">
      <c r="A83" t="s">
        <v>54</v>
      </c>
      <c r="B83">
        <v>70</v>
      </c>
      <c r="C83">
        <v>62.12</v>
      </c>
      <c r="D83" t="s">
        <v>3039</v>
      </c>
      <c r="E83" t="s">
        <v>3040</v>
      </c>
      <c r="F83" t="s">
        <v>3041</v>
      </c>
      <c r="G83" t="s">
        <v>3042</v>
      </c>
      <c r="H83" t="s">
        <v>3043</v>
      </c>
      <c r="I83" t="str">
        <f>_xlfn.XLOOKUP(Table_1__2[[#This Row],[Column1]],Comparison!$AS$5:$AS$219,Comparison!$AS$5:$AS$219,"COUNTRY MISSING CHECK")</f>
        <v>Japan</v>
      </c>
    </row>
    <row r="84" spans="1:9" x14ac:dyDescent="0.25">
      <c r="A84" t="s">
        <v>171</v>
      </c>
      <c r="B84">
        <v>132</v>
      </c>
      <c r="C84">
        <v>44.3</v>
      </c>
      <c r="D84" t="s">
        <v>3349</v>
      </c>
      <c r="E84" t="s">
        <v>3350</v>
      </c>
      <c r="F84" t="s">
        <v>3351</v>
      </c>
      <c r="G84" t="s">
        <v>3352</v>
      </c>
      <c r="H84" t="s">
        <v>3353</v>
      </c>
      <c r="I84" t="str">
        <f>_xlfn.XLOOKUP(Table_1__2[[#This Row],[Column1]],Comparison!$AS$5:$AS$219,Comparison!$AS$5:$AS$219,"COUNTRY MISSING CHECK")</f>
        <v>Jordan</v>
      </c>
    </row>
    <row r="85" spans="1:9" x14ac:dyDescent="0.25">
      <c r="A85" t="s">
        <v>120</v>
      </c>
      <c r="B85">
        <v>142</v>
      </c>
      <c r="C85">
        <v>41.11</v>
      </c>
      <c r="D85" t="s">
        <v>3399</v>
      </c>
      <c r="E85" t="s">
        <v>3400</v>
      </c>
      <c r="F85" t="s">
        <v>3401</v>
      </c>
      <c r="G85" t="s">
        <v>3402</v>
      </c>
      <c r="H85" t="s">
        <v>3403</v>
      </c>
      <c r="I85" t="str">
        <f>_xlfn.XLOOKUP(Table_1__2[[#This Row],[Column1]],Comparison!$AS$5:$AS$219,Comparison!$AS$5:$AS$219,"COUNTRY MISSING CHECK")</f>
        <v>Kazakhstan</v>
      </c>
    </row>
    <row r="86" spans="1:9" x14ac:dyDescent="0.25">
      <c r="A86" t="s">
        <v>243</v>
      </c>
      <c r="B86">
        <v>102</v>
      </c>
      <c r="C86">
        <v>53.22</v>
      </c>
      <c r="D86" t="s">
        <v>3199</v>
      </c>
      <c r="E86" t="s">
        <v>3200</v>
      </c>
      <c r="F86" t="s">
        <v>3201</v>
      </c>
      <c r="G86" t="s">
        <v>3202</v>
      </c>
      <c r="H86" t="s">
        <v>3203</v>
      </c>
      <c r="I86" t="str">
        <f>_xlfn.XLOOKUP(Table_1__2[[#This Row],[Column1]],Comparison!$AS$5:$AS$219,Comparison!$AS$5:$AS$219,"COUNTRY MISSING CHECK")</f>
        <v>Kenya</v>
      </c>
    </row>
    <row r="87" spans="1:9" x14ac:dyDescent="0.25">
      <c r="A87" t="s">
        <v>586</v>
      </c>
      <c r="B87">
        <v>75</v>
      </c>
      <c r="C87">
        <v>60.19</v>
      </c>
      <c r="D87" t="s">
        <v>3064</v>
      </c>
      <c r="E87" t="s">
        <v>3065</v>
      </c>
      <c r="F87" t="s">
        <v>3066</v>
      </c>
      <c r="G87" t="s">
        <v>3067</v>
      </c>
      <c r="H87" t="s">
        <v>3068</v>
      </c>
      <c r="I87" t="str">
        <f>_xlfn.XLOOKUP(Table_1__2[[#This Row],[Column1]],Comparison!$AS$5:$AS$219,Comparison!$AS$5:$AS$219,"COUNTRY MISSING CHECK")</f>
        <v>COUNTRY MISSING CHECK</v>
      </c>
    </row>
    <row r="88" spans="1:9" x14ac:dyDescent="0.25">
      <c r="A88" t="s">
        <v>95</v>
      </c>
      <c r="B88">
        <v>131</v>
      </c>
      <c r="C88">
        <v>44.66</v>
      </c>
      <c r="D88" t="s">
        <v>3344</v>
      </c>
      <c r="E88" t="s">
        <v>3345</v>
      </c>
      <c r="F88" t="s">
        <v>3346</v>
      </c>
      <c r="G88" t="s">
        <v>3347</v>
      </c>
      <c r="H88" t="s">
        <v>3348</v>
      </c>
      <c r="I88" t="str">
        <f>_xlfn.XLOOKUP(Table_1__2[[#This Row],[Column1]],Comparison!$AS$5:$AS$219,Comparison!$AS$5:$AS$219,"COUNTRY MISSING CHECK")</f>
        <v>Kuwait</v>
      </c>
    </row>
    <row r="89" spans="1:9" x14ac:dyDescent="0.25">
      <c r="A89" t="s">
        <v>199</v>
      </c>
      <c r="B89">
        <v>120</v>
      </c>
      <c r="C89">
        <v>49.11</v>
      </c>
      <c r="D89" t="s">
        <v>3289</v>
      </c>
      <c r="E89" t="s">
        <v>3290</v>
      </c>
      <c r="F89" t="s">
        <v>3291</v>
      </c>
      <c r="G89" t="s">
        <v>3292</v>
      </c>
      <c r="H89" t="s">
        <v>3293</v>
      </c>
      <c r="I89" t="str">
        <f>_xlfn.XLOOKUP(Table_1__2[[#This Row],[Column1]],Comparison!$AS$5:$AS$219,Comparison!$AS$5:$AS$219,"COUNTRY MISSING CHECK")</f>
        <v>Kyrgyzstan</v>
      </c>
    </row>
    <row r="90" spans="1:9" x14ac:dyDescent="0.25">
      <c r="A90" t="s">
        <v>231</v>
      </c>
      <c r="B90">
        <v>153</v>
      </c>
      <c r="C90">
        <v>33.76</v>
      </c>
      <c r="D90" t="s">
        <v>3454</v>
      </c>
      <c r="E90" t="s">
        <v>3455</v>
      </c>
      <c r="F90" t="s">
        <v>3456</v>
      </c>
      <c r="G90" t="s">
        <v>3457</v>
      </c>
      <c r="H90" t="s">
        <v>3458</v>
      </c>
      <c r="I90" t="str">
        <f>_xlfn.XLOOKUP(Table_1__2[[#This Row],[Column1]],Comparison!$AS$5:$AS$219,Comparison!$AS$5:$AS$219,"COUNTRY MISSING CHECK")</f>
        <v>Laos</v>
      </c>
    </row>
    <row r="91" spans="1:9" x14ac:dyDescent="0.25">
      <c r="A91" t="s">
        <v>74</v>
      </c>
      <c r="B91">
        <v>12</v>
      </c>
      <c r="C91">
        <v>82.9</v>
      </c>
      <c r="D91" t="s">
        <v>2757</v>
      </c>
      <c r="E91" t="s">
        <v>2758</v>
      </c>
      <c r="F91" t="s">
        <v>2759</v>
      </c>
      <c r="G91" t="s">
        <v>2760</v>
      </c>
      <c r="H91" t="s">
        <v>2761</v>
      </c>
      <c r="I91" t="str">
        <f>_xlfn.XLOOKUP(Table_1__2[[#This Row],[Column1]],Comparison!$AS$5:$AS$219,Comparison!$AS$5:$AS$219,"COUNTRY MISSING CHECK")</f>
        <v>Latvia</v>
      </c>
    </row>
    <row r="92" spans="1:9" x14ac:dyDescent="0.25">
      <c r="A92" t="s">
        <v>188</v>
      </c>
      <c r="B92">
        <v>140</v>
      </c>
      <c r="C92">
        <v>41.91</v>
      </c>
      <c r="D92" t="s">
        <v>3389</v>
      </c>
      <c r="E92" t="s">
        <v>3390</v>
      </c>
      <c r="F92" t="s">
        <v>3391</v>
      </c>
      <c r="G92" t="s">
        <v>3392</v>
      </c>
      <c r="H92" t="s">
        <v>3393</v>
      </c>
      <c r="I92" t="str">
        <f>_xlfn.XLOOKUP(Table_1__2[[#This Row],[Column1]],Comparison!$AS$5:$AS$219,Comparison!$AS$5:$AS$219,"COUNTRY MISSING CHECK")</f>
        <v>Lebanon</v>
      </c>
    </row>
    <row r="93" spans="1:9" x14ac:dyDescent="0.25">
      <c r="A93" t="s">
        <v>276</v>
      </c>
      <c r="B93">
        <v>122</v>
      </c>
      <c r="C93">
        <v>48.92</v>
      </c>
      <c r="D93" t="s">
        <v>3299</v>
      </c>
      <c r="E93" t="s">
        <v>3300</v>
      </c>
      <c r="F93" t="s">
        <v>3301</v>
      </c>
      <c r="G93" t="s">
        <v>3302</v>
      </c>
      <c r="H93" t="s">
        <v>3303</v>
      </c>
      <c r="I93" t="str">
        <f>_xlfn.XLOOKUP(Table_1__2[[#This Row],[Column1]],Comparison!$AS$5:$AS$219,Comparison!$AS$5:$AS$219,"COUNTRY MISSING CHECK")</f>
        <v>Lesotho</v>
      </c>
    </row>
    <row r="94" spans="1:9" x14ac:dyDescent="0.25">
      <c r="A94" t="s">
        <v>287</v>
      </c>
      <c r="B94">
        <v>60</v>
      </c>
      <c r="C94">
        <v>65.13</v>
      </c>
      <c r="D94" t="s">
        <v>2994</v>
      </c>
      <c r="E94" t="s">
        <v>2995</v>
      </c>
      <c r="F94" t="s">
        <v>2996</v>
      </c>
      <c r="G94" t="s">
        <v>2997</v>
      </c>
      <c r="H94" t="s">
        <v>2998</v>
      </c>
      <c r="I94" t="str">
        <f>_xlfn.XLOOKUP(Table_1__2[[#This Row],[Column1]],Comparison!$AS$5:$AS$219,Comparison!$AS$5:$AS$219,"COUNTRY MISSING CHECK")</f>
        <v>Liberia</v>
      </c>
    </row>
    <row r="95" spans="1:9" x14ac:dyDescent="0.25">
      <c r="A95" t="s">
        <v>159</v>
      </c>
      <c r="B95">
        <v>143</v>
      </c>
      <c r="C95">
        <v>40.590000000000003</v>
      </c>
      <c r="D95" t="s">
        <v>3404</v>
      </c>
      <c r="E95" t="s">
        <v>3405</v>
      </c>
      <c r="F95" t="s">
        <v>3406</v>
      </c>
      <c r="G95" t="s">
        <v>3407</v>
      </c>
      <c r="H95" t="s">
        <v>3408</v>
      </c>
      <c r="I95" t="str">
        <f>_xlfn.XLOOKUP(Table_1__2[[#This Row],[Column1]],Comparison!$AS$5:$AS$219,Comparison!$AS$5:$AS$219,"COUNTRY MISSING CHECK")</f>
        <v>Libya</v>
      </c>
    </row>
    <row r="96" spans="1:9" x14ac:dyDescent="0.25">
      <c r="A96" t="s">
        <v>28</v>
      </c>
      <c r="B96">
        <v>15</v>
      </c>
      <c r="C96">
        <v>81.52</v>
      </c>
      <c r="D96" t="s">
        <v>2772</v>
      </c>
      <c r="E96" t="s">
        <v>2773</v>
      </c>
      <c r="F96" t="s">
        <v>2774</v>
      </c>
      <c r="G96" t="s">
        <v>2775</v>
      </c>
      <c r="H96" t="s">
        <v>2776</v>
      </c>
      <c r="I96" t="str">
        <f>_xlfn.XLOOKUP(Table_1__2[[#This Row],[Column1]],Comparison!$AS$5:$AS$219,Comparison!$AS$5:$AS$219,"COUNTRY MISSING CHECK")</f>
        <v>COUNTRY MISSING CHECK</v>
      </c>
    </row>
    <row r="97" spans="1:9" x14ac:dyDescent="0.25">
      <c r="A97" t="s">
        <v>76</v>
      </c>
      <c r="B97">
        <v>13</v>
      </c>
      <c r="C97">
        <v>81.73</v>
      </c>
      <c r="D97" t="s">
        <v>2762</v>
      </c>
      <c r="E97" t="s">
        <v>2763</v>
      </c>
      <c r="F97" t="s">
        <v>2764</v>
      </c>
      <c r="G97" t="s">
        <v>2765</v>
      </c>
      <c r="H97" t="s">
        <v>2766</v>
      </c>
      <c r="I97" t="str">
        <f>_xlfn.XLOOKUP(Table_1__2[[#This Row],[Column1]],Comparison!$AS$5:$AS$219,Comparison!$AS$5:$AS$219,"COUNTRY MISSING CHECK")</f>
        <v>Lithuania</v>
      </c>
    </row>
    <row r="98" spans="1:9" x14ac:dyDescent="0.25">
      <c r="A98" t="s">
        <v>45</v>
      </c>
      <c r="B98">
        <v>11</v>
      </c>
      <c r="C98">
        <v>83.8</v>
      </c>
      <c r="D98" t="s">
        <v>2752</v>
      </c>
      <c r="E98" t="s">
        <v>2753</v>
      </c>
      <c r="F98" t="s">
        <v>2754</v>
      </c>
      <c r="G98" t="s">
        <v>2755</v>
      </c>
      <c r="H98" t="s">
        <v>2756</v>
      </c>
      <c r="I98" t="str">
        <f>_xlfn.XLOOKUP(Table_1__2[[#This Row],[Column1]],Comparison!$AS$5:$AS$219,Comparison!$AS$5:$AS$219,"COUNTRY MISSING CHECK")</f>
        <v>Luxembourg</v>
      </c>
    </row>
    <row r="99" spans="1:9" x14ac:dyDescent="0.25">
      <c r="A99" t="s">
        <v>288</v>
      </c>
      <c r="B99">
        <v>100</v>
      </c>
      <c r="C99">
        <v>54.07</v>
      </c>
      <c r="D99" t="s">
        <v>3189</v>
      </c>
      <c r="E99" t="s">
        <v>3190</v>
      </c>
      <c r="F99" t="s">
        <v>3191</v>
      </c>
      <c r="G99" t="s">
        <v>3192</v>
      </c>
      <c r="H99" t="s">
        <v>3193</v>
      </c>
      <c r="I99" t="str">
        <f>_xlfn.XLOOKUP(Table_1__2[[#This Row],[Column1]],Comparison!$AS$5:$AS$219,Comparison!$AS$5:$AS$219,"COUNTRY MISSING CHECK")</f>
        <v>Madagascar</v>
      </c>
    </row>
    <row r="100" spans="1:9" x14ac:dyDescent="0.25">
      <c r="A100" t="s">
        <v>281</v>
      </c>
      <c r="B100">
        <v>63</v>
      </c>
      <c r="C100">
        <v>64.459999999999994</v>
      </c>
      <c r="D100" t="s">
        <v>3009</v>
      </c>
      <c r="E100" t="s">
        <v>3010</v>
      </c>
      <c r="F100" t="s">
        <v>3011</v>
      </c>
      <c r="G100" t="s">
        <v>3012</v>
      </c>
      <c r="H100" t="s">
        <v>3013</v>
      </c>
      <c r="I100" t="str">
        <f>_xlfn.XLOOKUP(Table_1__2[[#This Row],[Column1]],Comparison!$AS$5:$AS$219,Comparison!$AS$5:$AS$219,"COUNTRY MISSING CHECK")</f>
        <v>Malawi</v>
      </c>
    </row>
    <row r="101" spans="1:9" x14ac:dyDescent="0.25">
      <c r="A101" t="s">
        <v>112</v>
      </c>
      <c r="B101">
        <v>107</v>
      </c>
      <c r="C101">
        <v>52.07</v>
      </c>
      <c r="D101" t="s">
        <v>3224</v>
      </c>
      <c r="E101" t="s">
        <v>3225</v>
      </c>
      <c r="F101" t="s">
        <v>3226</v>
      </c>
      <c r="G101" t="s">
        <v>3227</v>
      </c>
      <c r="H101" t="s">
        <v>3228</v>
      </c>
      <c r="I101" t="str">
        <f>_xlfn.XLOOKUP(Table_1__2[[#This Row],[Column1]],Comparison!$AS$5:$AS$219,Comparison!$AS$5:$AS$219,"COUNTRY MISSING CHECK")</f>
        <v>Malaysia</v>
      </c>
    </row>
    <row r="102" spans="1:9" x14ac:dyDescent="0.25">
      <c r="A102" t="s">
        <v>152</v>
      </c>
      <c r="B102">
        <v>106</v>
      </c>
      <c r="C102">
        <v>52.36</v>
      </c>
      <c r="D102" t="s">
        <v>3219</v>
      </c>
      <c r="E102" t="s">
        <v>3220</v>
      </c>
      <c r="F102" t="s">
        <v>3221</v>
      </c>
      <c r="G102" t="s">
        <v>3222</v>
      </c>
      <c r="H102" t="s">
        <v>3223</v>
      </c>
      <c r="I102" t="str">
        <f>_xlfn.XLOOKUP(Table_1__2[[#This Row],[Column1]],Comparison!$AS$5:$AS$219,Comparison!$AS$5:$AS$219,"COUNTRY MISSING CHECK")</f>
        <v>Maldives</v>
      </c>
    </row>
    <row r="103" spans="1:9" x14ac:dyDescent="0.25">
      <c r="A103" t="s">
        <v>301</v>
      </c>
      <c r="B103">
        <v>114</v>
      </c>
      <c r="C103">
        <v>50.56</v>
      </c>
      <c r="D103" t="s">
        <v>3259</v>
      </c>
      <c r="E103" t="s">
        <v>3260</v>
      </c>
      <c r="F103" t="s">
        <v>3261</v>
      </c>
      <c r="G103" t="s">
        <v>3262</v>
      </c>
      <c r="H103" t="s">
        <v>3263</v>
      </c>
      <c r="I103" t="str">
        <f>_xlfn.XLOOKUP(Table_1__2[[#This Row],[Column1]],Comparison!$AS$5:$AS$219,Comparison!$AS$5:$AS$219,"COUNTRY MISSING CHECK")</f>
        <v>Mali</v>
      </c>
    </row>
    <row r="104" spans="1:9" x14ac:dyDescent="0.25">
      <c r="A104" t="s">
        <v>57</v>
      </c>
      <c r="B104">
        <v>73</v>
      </c>
      <c r="C104">
        <v>60.96</v>
      </c>
      <c r="D104" t="s">
        <v>3054</v>
      </c>
      <c r="E104" t="s">
        <v>3055</v>
      </c>
      <c r="F104" t="s">
        <v>3056</v>
      </c>
      <c r="G104" t="s">
        <v>3057</v>
      </c>
      <c r="H104" t="s">
        <v>3058</v>
      </c>
      <c r="I104" t="str">
        <f>_xlfn.XLOOKUP(Table_1__2[[#This Row],[Column1]],Comparison!$AS$5:$AS$219,Comparison!$AS$5:$AS$219,"COUNTRY MISSING CHECK")</f>
        <v>Malta</v>
      </c>
    </row>
    <row r="105" spans="1:9" x14ac:dyDescent="0.25">
      <c r="A105" t="s">
        <v>271</v>
      </c>
      <c r="B105">
        <v>33</v>
      </c>
      <c r="C105">
        <v>74.2</v>
      </c>
      <c r="D105" t="s">
        <v>2862</v>
      </c>
      <c r="E105" t="s">
        <v>2863</v>
      </c>
      <c r="F105" t="s">
        <v>2864</v>
      </c>
      <c r="G105" t="s">
        <v>2865</v>
      </c>
      <c r="H105" t="s">
        <v>2866</v>
      </c>
      <c r="I105" t="str">
        <f>_xlfn.XLOOKUP(Table_1__2[[#This Row],[Column1]],Comparison!$AS$5:$AS$219,Comparison!$AS$5:$AS$219,"COUNTRY MISSING CHECK")</f>
        <v>Mauritania</v>
      </c>
    </row>
    <row r="106" spans="1:9" x14ac:dyDescent="0.25">
      <c r="A106" t="s">
        <v>128</v>
      </c>
      <c r="B106">
        <v>57</v>
      </c>
      <c r="C106">
        <v>65.55</v>
      </c>
      <c r="D106" t="s">
        <v>2979</v>
      </c>
      <c r="E106" t="s">
        <v>2980</v>
      </c>
      <c r="F106" t="s">
        <v>2981</v>
      </c>
      <c r="G106" t="s">
        <v>2982</v>
      </c>
      <c r="H106" t="s">
        <v>2983</v>
      </c>
      <c r="I106" t="str">
        <f>_xlfn.XLOOKUP(Table_1__2[[#This Row],[Column1]],Comparison!$AS$5:$AS$219,Comparison!$AS$5:$AS$219,"COUNTRY MISSING CHECK")</f>
        <v>Mauritius</v>
      </c>
    </row>
    <row r="107" spans="1:9" x14ac:dyDescent="0.25">
      <c r="A107" t="s">
        <v>137</v>
      </c>
      <c r="B107">
        <v>121</v>
      </c>
      <c r="C107">
        <v>49.01</v>
      </c>
      <c r="D107" t="s">
        <v>3294</v>
      </c>
      <c r="E107" t="s">
        <v>3295</v>
      </c>
      <c r="F107" t="s">
        <v>3296</v>
      </c>
      <c r="G107" t="s">
        <v>3297</v>
      </c>
      <c r="H107" t="s">
        <v>3298</v>
      </c>
      <c r="I107" t="str">
        <f>_xlfn.XLOOKUP(Table_1__2[[#This Row],[Column1]],Comparison!$AS$5:$AS$219,Comparison!$AS$5:$AS$219,"COUNTRY MISSING CHECK")</f>
        <v>Mexico</v>
      </c>
    </row>
    <row r="108" spans="1:9" x14ac:dyDescent="0.25">
      <c r="A108" t="s">
        <v>150</v>
      </c>
      <c r="B108">
        <v>31</v>
      </c>
      <c r="C108">
        <v>74.86</v>
      </c>
      <c r="D108" t="s">
        <v>2852</v>
      </c>
      <c r="E108" t="s">
        <v>2853</v>
      </c>
      <c r="F108" t="s">
        <v>2854</v>
      </c>
      <c r="G108" t="s">
        <v>2855</v>
      </c>
      <c r="H108" t="s">
        <v>2856</v>
      </c>
      <c r="I108" t="str">
        <f>_xlfn.XLOOKUP(Table_1__2[[#This Row],[Column1]],Comparison!$AS$5:$AS$219,Comparison!$AS$5:$AS$219,"COUNTRY MISSING CHECK")</f>
        <v>Moldova</v>
      </c>
    </row>
    <row r="109" spans="1:9" x14ac:dyDescent="0.25">
      <c r="A109" t="s">
        <v>166</v>
      </c>
      <c r="B109">
        <v>109</v>
      </c>
      <c r="C109">
        <v>51.34</v>
      </c>
      <c r="D109" t="s">
        <v>3234</v>
      </c>
      <c r="E109" t="s">
        <v>3235</v>
      </c>
      <c r="F109" t="s">
        <v>3236</v>
      </c>
      <c r="G109" t="s">
        <v>3237</v>
      </c>
      <c r="H109" t="s">
        <v>3238</v>
      </c>
      <c r="I109" t="str">
        <f>_xlfn.XLOOKUP(Table_1__2[[#This Row],[Column1]],Comparison!$AS$5:$AS$219,Comparison!$AS$5:$AS$219,"COUNTRY MISSING CHECK")</f>
        <v>Mongolia</v>
      </c>
    </row>
    <row r="110" spans="1:9" x14ac:dyDescent="0.25">
      <c r="A110" t="s">
        <v>96</v>
      </c>
      <c r="B110">
        <v>40</v>
      </c>
      <c r="C110">
        <v>73.209999999999994</v>
      </c>
      <c r="D110" t="s">
        <v>2896</v>
      </c>
      <c r="E110" t="s">
        <v>2897</v>
      </c>
      <c r="F110" t="s">
        <v>2898</v>
      </c>
      <c r="G110" t="s">
        <v>2899</v>
      </c>
      <c r="H110" t="s">
        <v>2900</v>
      </c>
      <c r="I110" t="str">
        <f>_xlfn.XLOOKUP(Table_1__2[[#This Row],[Column1]],Comparison!$AS$5:$AS$219,Comparison!$AS$5:$AS$219,"COUNTRY MISSING CHECK")</f>
        <v>Montenegro</v>
      </c>
    </row>
    <row r="111" spans="1:9" x14ac:dyDescent="0.25">
      <c r="A111" t="s">
        <v>203</v>
      </c>
      <c r="B111">
        <v>129</v>
      </c>
      <c r="C111">
        <v>45.97</v>
      </c>
      <c r="D111" t="s">
        <v>3334</v>
      </c>
      <c r="E111" t="s">
        <v>3335</v>
      </c>
      <c r="F111" t="s">
        <v>3336</v>
      </c>
      <c r="G111" t="s">
        <v>3337</v>
      </c>
      <c r="H111" t="s">
        <v>3338</v>
      </c>
      <c r="I111" t="str">
        <f>_xlfn.XLOOKUP(Table_1__2[[#This Row],[Column1]],Comparison!$AS$5:$AS$219,Comparison!$AS$5:$AS$219,"COUNTRY MISSING CHECK")</f>
        <v>Morocco</v>
      </c>
    </row>
    <row r="112" spans="1:9" x14ac:dyDescent="0.25">
      <c r="A112" t="s">
        <v>294</v>
      </c>
      <c r="B112">
        <v>105</v>
      </c>
      <c r="C112">
        <v>52.42</v>
      </c>
      <c r="D112" t="s">
        <v>3214</v>
      </c>
      <c r="E112" t="s">
        <v>3215</v>
      </c>
      <c r="F112" t="s">
        <v>3216</v>
      </c>
      <c r="G112" t="s">
        <v>3217</v>
      </c>
      <c r="H112" t="s">
        <v>3218</v>
      </c>
      <c r="I112" t="str">
        <f>_xlfn.XLOOKUP(Table_1__2[[#This Row],[Column1]],Comparison!$AS$5:$AS$219,Comparison!$AS$5:$AS$219,"COUNTRY MISSING CHECK")</f>
        <v>Mozambique</v>
      </c>
    </row>
    <row r="113" spans="1:9" x14ac:dyDescent="0.25">
      <c r="A113" t="s">
        <v>239</v>
      </c>
      <c r="B113">
        <v>171</v>
      </c>
      <c r="C113">
        <v>24.41</v>
      </c>
      <c r="D113" t="s">
        <v>3544</v>
      </c>
      <c r="E113" t="s">
        <v>3545</v>
      </c>
      <c r="F113" t="s">
        <v>3546</v>
      </c>
      <c r="G113" t="s">
        <v>3547</v>
      </c>
      <c r="H113" t="s">
        <v>3548</v>
      </c>
      <c r="I113" t="str">
        <f>_xlfn.XLOOKUP(Table_1__2[[#This Row],[Column1]],Comparison!$AS$5:$AS$219,Comparison!$AS$5:$AS$219,"COUNTRY MISSING CHECK")</f>
        <v>Myanmar</v>
      </c>
    </row>
    <row r="114" spans="1:9" x14ac:dyDescent="0.25">
      <c r="A114" t="s">
        <v>238</v>
      </c>
      <c r="B114">
        <v>34</v>
      </c>
      <c r="C114">
        <v>74.16</v>
      </c>
      <c r="D114" t="s">
        <v>2867</v>
      </c>
      <c r="E114" t="s">
        <v>2868</v>
      </c>
      <c r="F114" t="s">
        <v>2869</v>
      </c>
      <c r="G114" t="s">
        <v>2870</v>
      </c>
      <c r="H114" t="s">
        <v>2871</v>
      </c>
      <c r="I114" t="str">
        <f>_xlfn.XLOOKUP(Table_1__2[[#This Row],[Column1]],Comparison!$AS$5:$AS$219,Comparison!$AS$5:$AS$219,"COUNTRY MISSING CHECK")</f>
        <v>Namibia</v>
      </c>
    </row>
    <row r="115" spans="1:9" x14ac:dyDescent="0.25">
      <c r="A115" t="s">
        <v>241</v>
      </c>
      <c r="B115">
        <v>74</v>
      </c>
      <c r="C115">
        <v>60.52</v>
      </c>
      <c r="D115" t="s">
        <v>3059</v>
      </c>
      <c r="E115" t="s">
        <v>3060</v>
      </c>
      <c r="F115" t="s">
        <v>3061</v>
      </c>
      <c r="G115" t="s">
        <v>3062</v>
      </c>
      <c r="H115" t="s">
        <v>3063</v>
      </c>
      <c r="I115" t="str">
        <f>_xlfn.XLOOKUP(Table_1__2[[#This Row],[Column1]],Comparison!$AS$5:$AS$219,Comparison!$AS$5:$AS$219,"COUNTRY MISSING CHECK")</f>
        <v>Nepal</v>
      </c>
    </row>
    <row r="116" spans="1:9" x14ac:dyDescent="0.25">
      <c r="A116" t="s">
        <v>24</v>
      </c>
      <c r="B116">
        <v>4</v>
      </c>
      <c r="C116">
        <v>87.73</v>
      </c>
      <c r="D116" t="s">
        <v>2717</v>
      </c>
      <c r="E116" t="s">
        <v>2718</v>
      </c>
      <c r="F116" t="s">
        <v>2719</v>
      </c>
      <c r="G116" t="s">
        <v>2720</v>
      </c>
      <c r="H116" t="s">
        <v>2721</v>
      </c>
      <c r="I116" t="str">
        <f>_xlfn.XLOOKUP(Table_1__2[[#This Row],[Column1]],Comparison!$AS$5:$AS$219,Comparison!$AS$5:$AS$219,"COUNTRY MISSING CHECK")</f>
        <v>Netherlands</v>
      </c>
    </row>
    <row r="117" spans="1:9" x14ac:dyDescent="0.25">
      <c r="A117" t="s">
        <v>35</v>
      </c>
      <c r="B117">
        <v>19</v>
      </c>
      <c r="C117">
        <v>79.72</v>
      </c>
      <c r="D117" t="s">
        <v>2792</v>
      </c>
      <c r="E117" t="s">
        <v>2793</v>
      </c>
      <c r="F117" t="s">
        <v>2794</v>
      </c>
      <c r="G117" t="s">
        <v>2795</v>
      </c>
      <c r="H117" t="s">
        <v>2796</v>
      </c>
      <c r="I117" t="str">
        <f>_xlfn.XLOOKUP(Table_1__2[[#This Row],[Column1]],Comparison!$AS$5:$AS$219,Comparison!$AS$5:$AS$219,"COUNTRY MISSING CHECK")</f>
        <v>New Zealand</v>
      </c>
    </row>
    <row r="118" spans="1:9" x14ac:dyDescent="0.25">
      <c r="A118" t="s">
        <v>220</v>
      </c>
      <c r="B118">
        <v>163</v>
      </c>
      <c r="C118">
        <v>29.2</v>
      </c>
      <c r="D118" t="s">
        <v>3504</v>
      </c>
      <c r="E118" t="s">
        <v>3505</v>
      </c>
      <c r="F118" t="s">
        <v>3506</v>
      </c>
      <c r="G118" t="s">
        <v>3507</v>
      </c>
      <c r="H118" t="s">
        <v>3508</v>
      </c>
      <c r="I118" t="str">
        <f>_xlfn.XLOOKUP(Table_1__2[[#This Row],[Column1]],Comparison!$AS$5:$AS$219,Comparison!$AS$5:$AS$219,"COUNTRY MISSING CHECK")</f>
        <v>Nicaragua</v>
      </c>
    </row>
    <row r="119" spans="1:9" x14ac:dyDescent="0.25">
      <c r="A119" t="s">
        <v>303</v>
      </c>
      <c r="B119">
        <v>80</v>
      </c>
      <c r="C119">
        <v>59.71</v>
      </c>
      <c r="D119" t="s">
        <v>3089</v>
      </c>
      <c r="E119" t="s">
        <v>3090</v>
      </c>
      <c r="F119" t="s">
        <v>3091</v>
      </c>
      <c r="G119" t="s">
        <v>3092</v>
      </c>
      <c r="H119" t="s">
        <v>3093</v>
      </c>
      <c r="I119" t="str">
        <f>_xlfn.XLOOKUP(Table_1__2[[#This Row],[Column1]],Comparison!$AS$5:$AS$219,Comparison!$AS$5:$AS$219,"COUNTRY MISSING CHECK")</f>
        <v>Niger</v>
      </c>
    </row>
    <row r="120" spans="1:9" x14ac:dyDescent="0.25">
      <c r="A120" t="s">
        <v>266</v>
      </c>
      <c r="B120">
        <v>112</v>
      </c>
      <c r="C120">
        <v>51.03</v>
      </c>
      <c r="D120" t="s">
        <v>3249</v>
      </c>
      <c r="E120" t="s">
        <v>3250</v>
      </c>
      <c r="F120" t="s">
        <v>3251</v>
      </c>
      <c r="G120" t="s">
        <v>3252</v>
      </c>
      <c r="H120" t="s">
        <v>3253</v>
      </c>
      <c r="I120" t="str">
        <f>_xlfn.XLOOKUP(Table_1__2[[#This Row],[Column1]],Comparison!$AS$5:$AS$219,Comparison!$AS$5:$AS$219,"COUNTRY MISSING CHECK")</f>
        <v>Nigeria</v>
      </c>
    </row>
    <row r="121" spans="1:9" x14ac:dyDescent="0.25">
      <c r="A121" t="s">
        <v>744</v>
      </c>
      <c r="B121">
        <v>177</v>
      </c>
      <c r="C121">
        <v>20.66</v>
      </c>
      <c r="D121" t="s">
        <v>3574</v>
      </c>
      <c r="E121" t="s">
        <v>3575</v>
      </c>
      <c r="F121" t="s">
        <v>3576</v>
      </c>
      <c r="G121" t="s">
        <v>3577</v>
      </c>
      <c r="H121" t="s">
        <v>3578</v>
      </c>
      <c r="I121" t="str">
        <f>_xlfn.XLOOKUP(Table_1__2[[#This Row],[Column1]],Comparison!$AS$5:$AS$219,Comparison!$AS$5:$AS$219,"COUNTRY MISSING CHECK")</f>
        <v>North Korea</v>
      </c>
    </row>
    <row r="122" spans="1:9" x14ac:dyDescent="0.25">
      <c r="A122" t="s">
        <v>148</v>
      </c>
      <c r="B122">
        <v>36</v>
      </c>
      <c r="C122">
        <v>73.78</v>
      </c>
      <c r="D122" t="s">
        <v>2876</v>
      </c>
      <c r="E122" t="s">
        <v>2877</v>
      </c>
      <c r="F122" t="s">
        <v>2878</v>
      </c>
      <c r="G122" t="s">
        <v>2879</v>
      </c>
      <c r="H122" t="s">
        <v>2880</v>
      </c>
      <c r="I122" t="str">
        <f>_xlfn.XLOOKUP(Table_1__2[[#This Row],[Column1]],Comparison!$AS$5:$AS$219,Comparison!$AS$5:$AS$219,"COUNTRY MISSING CHECK")</f>
        <v>North Macedonia</v>
      </c>
    </row>
    <row r="123" spans="1:9" x14ac:dyDescent="0.25">
      <c r="A123" t="s">
        <v>2632</v>
      </c>
      <c r="B123">
        <v>90</v>
      </c>
      <c r="C123">
        <v>56.72</v>
      </c>
      <c r="D123" t="s">
        <v>3139</v>
      </c>
      <c r="E123" t="s">
        <v>3140</v>
      </c>
      <c r="F123" t="s">
        <v>3141</v>
      </c>
      <c r="G123" t="s">
        <v>3142</v>
      </c>
      <c r="H123" t="s">
        <v>3143</v>
      </c>
      <c r="I123" t="str">
        <f>_xlfn.XLOOKUP(Table_1__2[[#This Row],[Column1]],Comparison!$AS$5:$AS$219,Comparison!$AS$5:$AS$219,"COUNTRY MISSING CHECK")</f>
        <v>COUNTRY MISSING CHECK</v>
      </c>
    </row>
    <row r="124" spans="1:9" x14ac:dyDescent="0.25">
      <c r="A124" t="s">
        <v>9</v>
      </c>
      <c r="B124">
        <v>1</v>
      </c>
      <c r="C124">
        <v>91.89</v>
      </c>
      <c r="D124" t="s">
        <v>2702</v>
      </c>
      <c r="E124" t="s">
        <v>2703</v>
      </c>
      <c r="F124" t="s">
        <v>2704</v>
      </c>
      <c r="G124" t="s">
        <v>2705</v>
      </c>
      <c r="H124" t="s">
        <v>2706</v>
      </c>
      <c r="I124" t="str">
        <f>_xlfn.XLOOKUP(Table_1__2[[#This Row],[Column1]],Comparison!$AS$5:$AS$219,Comparison!$AS$5:$AS$219,"COUNTRY MISSING CHECK")</f>
        <v>Norway</v>
      </c>
    </row>
    <row r="125" spans="1:9" x14ac:dyDescent="0.25">
      <c r="A125" t="s">
        <v>106</v>
      </c>
      <c r="B125">
        <v>137</v>
      </c>
      <c r="C125">
        <v>42.52</v>
      </c>
      <c r="D125" t="s">
        <v>3374</v>
      </c>
      <c r="E125" t="s">
        <v>3375</v>
      </c>
      <c r="F125" t="s">
        <v>3376</v>
      </c>
      <c r="G125" t="s">
        <v>3377</v>
      </c>
      <c r="H125" t="s">
        <v>3378</v>
      </c>
      <c r="I125" t="str">
        <f>_xlfn.XLOOKUP(Table_1__2[[#This Row],[Column1]],Comparison!$AS$5:$AS$219,Comparison!$AS$5:$AS$219,"COUNTRY MISSING CHECK")</f>
        <v>Oman</v>
      </c>
    </row>
    <row r="126" spans="1:9" x14ac:dyDescent="0.25">
      <c r="A126" t="s">
        <v>269</v>
      </c>
      <c r="B126">
        <v>152</v>
      </c>
      <c r="C126">
        <v>33.9</v>
      </c>
      <c r="D126" t="s">
        <v>3449</v>
      </c>
      <c r="E126" t="s">
        <v>3450</v>
      </c>
      <c r="F126" t="s">
        <v>3451</v>
      </c>
      <c r="G126" t="s">
        <v>3452</v>
      </c>
      <c r="H126" t="s">
        <v>3453</v>
      </c>
      <c r="I126" t="str">
        <f>_xlfn.XLOOKUP(Table_1__2[[#This Row],[Column1]],Comparison!$AS$5:$AS$219,Comparison!$AS$5:$AS$219,"COUNTRY MISSING CHECK")</f>
        <v>Pakistan</v>
      </c>
    </row>
    <row r="127" spans="1:9" x14ac:dyDescent="0.25">
      <c r="A127" t="s">
        <v>190</v>
      </c>
      <c r="B127">
        <v>157</v>
      </c>
      <c r="C127">
        <v>31.92</v>
      </c>
      <c r="D127" t="s">
        <v>3474</v>
      </c>
      <c r="E127" t="s">
        <v>3475</v>
      </c>
      <c r="F127" t="s">
        <v>3476</v>
      </c>
      <c r="G127" t="s">
        <v>3477</v>
      </c>
      <c r="H127" t="s">
        <v>3478</v>
      </c>
      <c r="I127" t="str">
        <f>_xlfn.XLOOKUP(Table_1__2[[#This Row],[Column1]],Comparison!$AS$5:$AS$219,Comparison!$AS$5:$AS$219,"COUNTRY MISSING CHECK")</f>
        <v>Palestine</v>
      </c>
    </row>
    <row r="128" spans="1:9" x14ac:dyDescent="0.25">
      <c r="A128" t="s">
        <v>105</v>
      </c>
      <c r="B128">
        <v>83</v>
      </c>
      <c r="C128">
        <v>58.55</v>
      </c>
      <c r="D128" t="s">
        <v>3104</v>
      </c>
      <c r="E128" t="s">
        <v>3105</v>
      </c>
      <c r="F128" t="s">
        <v>3106</v>
      </c>
      <c r="G128" t="s">
        <v>3107</v>
      </c>
      <c r="H128" t="s">
        <v>3108</v>
      </c>
      <c r="I128" t="str">
        <f>_xlfn.XLOOKUP(Table_1__2[[#This Row],[Column1]],Comparison!$AS$5:$AS$219,Comparison!$AS$5:$AS$219,"COUNTRY MISSING CHECK")</f>
        <v>Panama</v>
      </c>
    </row>
    <row r="129" spans="1:9" x14ac:dyDescent="0.25">
      <c r="A129" t="s">
        <v>254</v>
      </c>
      <c r="B129">
        <v>91</v>
      </c>
      <c r="C129">
        <v>56.02</v>
      </c>
      <c r="D129" t="s">
        <v>3144</v>
      </c>
      <c r="E129" t="s">
        <v>3145</v>
      </c>
      <c r="F129" t="s">
        <v>3146</v>
      </c>
      <c r="G129" t="s">
        <v>3147</v>
      </c>
      <c r="H129" t="s">
        <v>3148</v>
      </c>
      <c r="I129" t="str">
        <f>_xlfn.XLOOKUP(Table_1__2[[#This Row],[Column1]],Comparison!$AS$5:$AS$219,Comparison!$AS$5:$AS$219,"COUNTRY MISSING CHECK")</f>
        <v>Papua New Guinea</v>
      </c>
    </row>
    <row r="130" spans="1:9" x14ac:dyDescent="0.25">
      <c r="A130" t="s">
        <v>177</v>
      </c>
      <c r="B130">
        <v>115</v>
      </c>
      <c r="C130">
        <v>50.48</v>
      </c>
      <c r="D130" t="s">
        <v>3264</v>
      </c>
      <c r="E130" t="s">
        <v>3265</v>
      </c>
      <c r="F130" t="s">
        <v>3266</v>
      </c>
      <c r="G130" t="s">
        <v>3267</v>
      </c>
      <c r="H130" t="s">
        <v>3268</v>
      </c>
      <c r="I130" t="str">
        <f>_xlfn.XLOOKUP(Table_1__2[[#This Row],[Column1]],Comparison!$AS$5:$AS$219,Comparison!$AS$5:$AS$219,"COUNTRY MISSING CHECK")</f>
        <v>Paraguay</v>
      </c>
    </row>
    <row r="131" spans="1:9" x14ac:dyDescent="0.25">
      <c r="A131" t="s">
        <v>154</v>
      </c>
      <c r="B131">
        <v>125</v>
      </c>
      <c r="C131">
        <v>47.76</v>
      </c>
      <c r="D131" t="s">
        <v>3314</v>
      </c>
      <c r="E131" t="s">
        <v>3315</v>
      </c>
      <c r="F131" t="s">
        <v>3316</v>
      </c>
      <c r="G131" t="s">
        <v>3317</v>
      </c>
      <c r="H131" t="s">
        <v>3318</v>
      </c>
      <c r="I131" t="str">
        <f>_xlfn.XLOOKUP(Table_1__2[[#This Row],[Column1]],Comparison!$AS$5:$AS$219,Comparison!$AS$5:$AS$219,"COUNTRY MISSING CHECK")</f>
        <v>Peru</v>
      </c>
    </row>
    <row r="132" spans="1:9" x14ac:dyDescent="0.25">
      <c r="A132" t="s">
        <v>193</v>
      </c>
      <c r="B132">
        <v>134</v>
      </c>
      <c r="C132">
        <v>43.36</v>
      </c>
      <c r="D132" t="s">
        <v>3359</v>
      </c>
      <c r="E132" t="s">
        <v>3360</v>
      </c>
      <c r="F132" t="s">
        <v>3361</v>
      </c>
      <c r="G132" t="s">
        <v>3362</v>
      </c>
      <c r="H132" t="s">
        <v>3363</v>
      </c>
      <c r="I132" t="str">
        <f>_xlfn.XLOOKUP(Table_1__2[[#This Row],[Column1]],Comparison!$AS$5:$AS$219,Comparison!$AS$5:$AS$219,"COUNTRY MISSING CHECK")</f>
        <v>Philippines</v>
      </c>
    </row>
    <row r="133" spans="1:9" x14ac:dyDescent="0.25">
      <c r="A133" t="s">
        <v>73</v>
      </c>
      <c r="B133">
        <v>47</v>
      </c>
      <c r="C133">
        <v>69.17</v>
      </c>
      <c r="D133" t="s">
        <v>2930</v>
      </c>
      <c r="E133" t="s">
        <v>2931</v>
      </c>
      <c r="F133" t="s">
        <v>2932</v>
      </c>
      <c r="G133" t="s">
        <v>2933</v>
      </c>
      <c r="H133" t="s">
        <v>2934</v>
      </c>
      <c r="I133" t="str">
        <f>_xlfn.XLOOKUP(Table_1__2[[#This Row],[Column1]],Comparison!$AS$5:$AS$219,Comparison!$AS$5:$AS$219,"COUNTRY MISSING CHECK")</f>
        <v>Poland</v>
      </c>
    </row>
    <row r="134" spans="1:9" x14ac:dyDescent="0.25">
      <c r="A134" t="s">
        <v>82</v>
      </c>
      <c r="B134">
        <v>7</v>
      </c>
      <c r="C134">
        <v>85.9</v>
      </c>
      <c r="D134" t="s">
        <v>2732</v>
      </c>
      <c r="E134" t="s">
        <v>2733</v>
      </c>
      <c r="F134" t="s">
        <v>2734</v>
      </c>
      <c r="G134" t="s">
        <v>2735</v>
      </c>
      <c r="H134" t="s">
        <v>2736</v>
      </c>
      <c r="I134" t="str">
        <f>_xlfn.XLOOKUP(Table_1__2[[#This Row],[Column1]],Comparison!$AS$5:$AS$219,Comparison!$AS$5:$AS$219,"COUNTRY MISSING CHECK")</f>
        <v>Portugal</v>
      </c>
    </row>
    <row r="135" spans="1:9" x14ac:dyDescent="0.25">
      <c r="A135" t="s">
        <v>80</v>
      </c>
      <c r="B135">
        <v>84</v>
      </c>
      <c r="C135">
        <v>58.48</v>
      </c>
      <c r="D135" t="s">
        <v>3109</v>
      </c>
      <c r="E135" t="s">
        <v>3110</v>
      </c>
      <c r="F135" t="s">
        <v>3111</v>
      </c>
      <c r="G135" t="s">
        <v>3112</v>
      </c>
      <c r="H135" t="s">
        <v>3113</v>
      </c>
      <c r="I135" t="str">
        <f>_xlfn.XLOOKUP(Table_1__2[[#This Row],[Column1]],Comparison!$AS$5:$AS$219,Comparison!$AS$5:$AS$219,"COUNTRY MISSING CHECK")</f>
        <v>Qatar</v>
      </c>
    </row>
    <row r="136" spans="1:9" x14ac:dyDescent="0.25">
      <c r="A136" t="s">
        <v>100</v>
      </c>
      <c r="B136">
        <v>49</v>
      </c>
      <c r="C136">
        <v>68.45</v>
      </c>
      <c r="D136" t="s">
        <v>2940</v>
      </c>
      <c r="E136" t="s">
        <v>2941</v>
      </c>
      <c r="F136" t="s">
        <v>2942</v>
      </c>
      <c r="G136" t="s">
        <v>2943</v>
      </c>
      <c r="H136" t="s">
        <v>2944</v>
      </c>
      <c r="I136" t="str">
        <f>_xlfn.XLOOKUP(Table_1__2[[#This Row],[Column1]],Comparison!$AS$5:$AS$219,Comparison!$AS$5:$AS$219,"COUNTRY MISSING CHECK")</f>
        <v>Romania</v>
      </c>
    </row>
    <row r="137" spans="1:9" x14ac:dyDescent="0.25">
      <c r="A137" t="s">
        <v>103</v>
      </c>
      <c r="B137">
        <v>162</v>
      </c>
      <c r="C137">
        <v>29.86</v>
      </c>
      <c r="D137" t="s">
        <v>3499</v>
      </c>
      <c r="E137" t="s">
        <v>3500</v>
      </c>
      <c r="F137" t="s">
        <v>3501</v>
      </c>
      <c r="G137" t="s">
        <v>3502</v>
      </c>
      <c r="H137" t="s">
        <v>3503</v>
      </c>
      <c r="I137" t="str">
        <f>_xlfn.XLOOKUP(Table_1__2[[#This Row],[Column1]],Comparison!$AS$5:$AS$219,Comparison!$AS$5:$AS$219,"COUNTRY MISSING CHECK")</f>
        <v>Russia</v>
      </c>
    </row>
    <row r="138" spans="1:9" x14ac:dyDescent="0.25">
      <c r="A138" t="s">
        <v>265</v>
      </c>
      <c r="B138">
        <v>144</v>
      </c>
      <c r="C138">
        <v>40.54</v>
      </c>
      <c r="D138" t="s">
        <v>3409</v>
      </c>
      <c r="E138" t="s">
        <v>3410</v>
      </c>
      <c r="F138" t="s">
        <v>3411</v>
      </c>
      <c r="G138" t="s">
        <v>3412</v>
      </c>
      <c r="H138" t="s">
        <v>3413</v>
      </c>
      <c r="I138" t="str">
        <f>_xlfn.XLOOKUP(Table_1__2[[#This Row],[Column1]],Comparison!$AS$5:$AS$219,Comparison!$AS$5:$AS$219,"COUNTRY MISSING CHECK")</f>
        <v>Rwanda</v>
      </c>
    </row>
    <row r="139" spans="1:9" x14ac:dyDescent="0.25">
      <c r="A139" t="s">
        <v>197</v>
      </c>
      <c r="B139">
        <v>22</v>
      </c>
      <c r="C139">
        <v>78.41</v>
      </c>
      <c r="D139" t="s">
        <v>2807</v>
      </c>
      <c r="E139" t="s">
        <v>2808</v>
      </c>
      <c r="F139" t="s">
        <v>2809</v>
      </c>
      <c r="G139" t="s">
        <v>2810</v>
      </c>
      <c r="H139" t="s">
        <v>2811</v>
      </c>
      <c r="I139" t="str">
        <f>_xlfn.XLOOKUP(Table_1__2[[#This Row],[Column1]],Comparison!$AS$5:$AS$219,Comparison!$AS$5:$AS$219,"COUNTRY MISSING CHECK")</f>
        <v>Samoa</v>
      </c>
    </row>
    <row r="140" spans="1:9" x14ac:dyDescent="0.25">
      <c r="A140" t="s">
        <v>81</v>
      </c>
      <c r="B140">
        <v>166</v>
      </c>
      <c r="C140">
        <v>27.14</v>
      </c>
      <c r="D140" t="s">
        <v>3519</v>
      </c>
      <c r="E140" t="s">
        <v>3520</v>
      </c>
      <c r="F140" t="s">
        <v>3521</v>
      </c>
      <c r="G140" t="s">
        <v>3522</v>
      </c>
      <c r="H140" t="s">
        <v>3523</v>
      </c>
      <c r="I140" t="str">
        <f>_xlfn.XLOOKUP(Table_1__2[[#This Row],[Column1]],Comparison!$AS$5:$AS$219,Comparison!$AS$5:$AS$219,"COUNTRY MISSING CHECK")</f>
        <v>Saudi Arabia</v>
      </c>
    </row>
    <row r="141" spans="1:9" x14ac:dyDescent="0.25">
      <c r="A141" t="s">
        <v>277</v>
      </c>
      <c r="B141">
        <v>94</v>
      </c>
      <c r="C141">
        <v>55.44</v>
      </c>
      <c r="D141" t="s">
        <v>3159</v>
      </c>
      <c r="E141" t="s">
        <v>3160</v>
      </c>
      <c r="F141" t="s">
        <v>3161</v>
      </c>
      <c r="G141" t="s">
        <v>3162</v>
      </c>
      <c r="H141" t="s">
        <v>3163</v>
      </c>
      <c r="I141" t="str">
        <f>_xlfn.XLOOKUP(Table_1__2[[#This Row],[Column1]],Comparison!$AS$5:$AS$219,Comparison!$AS$5:$AS$219,"COUNTRY MISSING CHECK")</f>
        <v>Senegal</v>
      </c>
    </row>
    <row r="142" spans="1:9" x14ac:dyDescent="0.25">
      <c r="A142" t="s">
        <v>116</v>
      </c>
      <c r="B142">
        <v>98</v>
      </c>
      <c r="C142">
        <v>54.48</v>
      </c>
      <c r="D142" t="s">
        <v>3179</v>
      </c>
      <c r="E142" t="s">
        <v>3180</v>
      </c>
      <c r="F142" t="s">
        <v>3181</v>
      </c>
      <c r="G142" t="s">
        <v>3182</v>
      </c>
      <c r="H142" t="s">
        <v>3183</v>
      </c>
      <c r="I142" t="str">
        <f>_xlfn.XLOOKUP(Table_1__2[[#This Row],[Column1]],Comparison!$AS$5:$AS$219,Comparison!$AS$5:$AS$219,"COUNTRY MISSING CHECK")</f>
        <v>Serbia</v>
      </c>
    </row>
    <row r="143" spans="1:9" x14ac:dyDescent="0.25">
      <c r="A143" t="s">
        <v>119</v>
      </c>
      <c r="B143">
        <v>37</v>
      </c>
      <c r="C143">
        <v>73.75</v>
      </c>
      <c r="D143" t="s">
        <v>2881</v>
      </c>
      <c r="E143" t="s">
        <v>2882</v>
      </c>
      <c r="F143" t="s">
        <v>2883</v>
      </c>
      <c r="G143" t="s">
        <v>2884</v>
      </c>
      <c r="H143" t="s">
        <v>2885</v>
      </c>
      <c r="I143" t="str">
        <f>_xlfn.XLOOKUP(Table_1__2[[#This Row],[Column1]],Comparison!$AS$5:$AS$219,Comparison!$AS$5:$AS$219,"COUNTRY MISSING CHECK")</f>
        <v>Seychelles</v>
      </c>
    </row>
    <row r="144" spans="1:9" x14ac:dyDescent="0.25">
      <c r="A144" t="s">
        <v>295</v>
      </c>
      <c r="B144">
        <v>64</v>
      </c>
      <c r="C144">
        <v>64.27</v>
      </c>
      <c r="D144" t="s">
        <v>3014</v>
      </c>
      <c r="E144" t="s">
        <v>3015</v>
      </c>
      <c r="F144" t="s">
        <v>3016</v>
      </c>
      <c r="G144" t="s">
        <v>3017</v>
      </c>
      <c r="H144" t="s">
        <v>3018</v>
      </c>
      <c r="I144" t="str">
        <f>_xlfn.XLOOKUP(Table_1__2[[#This Row],[Column1]],Comparison!$AS$5:$AS$219,Comparison!$AS$5:$AS$219,"COUNTRY MISSING CHECK")</f>
        <v>Sierra Leone</v>
      </c>
    </row>
    <row r="145" spans="1:9" x14ac:dyDescent="0.25">
      <c r="A145" t="s">
        <v>23</v>
      </c>
      <c r="B145">
        <v>126</v>
      </c>
      <c r="C145">
        <v>47.19</v>
      </c>
      <c r="D145" t="s">
        <v>3319</v>
      </c>
      <c r="E145" t="s">
        <v>3320</v>
      </c>
      <c r="F145" t="s">
        <v>3321</v>
      </c>
      <c r="G145" t="s">
        <v>3322</v>
      </c>
      <c r="H145" t="s">
        <v>3323</v>
      </c>
      <c r="I145" t="str">
        <f>_xlfn.XLOOKUP(Table_1__2[[#This Row],[Column1]],Comparison!$AS$5:$AS$219,Comparison!$AS$5:$AS$219,"COUNTRY MISSING CHECK")</f>
        <v>Singapore</v>
      </c>
    </row>
    <row r="146" spans="1:9" x14ac:dyDescent="0.25">
      <c r="A146" t="s">
        <v>91</v>
      </c>
      <c r="B146">
        <v>29</v>
      </c>
      <c r="C146">
        <v>76.03</v>
      </c>
      <c r="D146" t="s">
        <v>2842</v>
      </c>
      <c r="E146" t="s">
        <v>2843</v>
      </c>
      <c r="F146" t="s">
        <v>2844</v>
      </c>
      <c r="G146" t="s">
        <v>2845</v>
      </c>
      <c r="H146" t="s">
        <v>2846</v>
      </c>
      <c r="I146" t="str">
        <f>_xlfn.XLOOKUP(Table_1__2[[#This Row],[Column1]],Comparison!$AS$5:$AS$219,Comparison!$AS$5:$AS$219,"COUNTRY MISSING CHECK")</f>
        <v>Slovakia</v>
      </c>
    </row>
    <row r="147" spans="1:9" x14ac:dyDescent="0.25">
      <c r="A147" t="s">
        <v>49</v>
      </c>
      <c r="B147">
        <v>42</v>
      </c>
      <c r="C147">
        <v>72.599999999999994</v>
      </c>
      <c r="D147" t="s">
        <v>2905</v>
      </c>
      <c r="E147" t="s">
        <v>2906</v>
      </c>
      <c r="F147" t="s">
        <v>2907</v>
      </c>
      <c r="G147" t="s">
        <v>2908</v>
      </c>
      <c r="H147" t="s">
        <v>2909</v>
      </c>
      <c r="I147" t="str">
        <f>_xlfn.XLOOKUP(Table_1__2[[#This Row],[Column1]],Comparison!$AS$5:$AS$219,Comparison!$AS$5:$AS$219,"COUNTRY MISSING CHECK")</f>
        <v>Slovenia</v>
      </c>
    </row>
    <row r="148" spans="1:9" x14ac:dyDescent="0.25">
      <c r="A148" t="s">
        <v>309</v>
      </c>
      <c r="B148">
        <v>145</v>
      </c>
      <c r="C148">
        <v>39.4</v>
      </c>
      <c r="D148" t="s">
        <v>3414</v>
      </c>
      <c r="E148" t="s">
        <v>3415</v>
      </c>
      <c r="F148" t="s">
        <v>3416</v>
      </c>
      <c r="G148" t="s">
        <v>3417</v>
      </c>
      <c r="H148" t="s">
        <v>3418</v>
      </c>
      <c r="I148" t="str">
        <f>_xlfn.XLOOKUP(Table_1__2[[#This Row],[Column1]],Comparison!$AS$5:$AS$219,Comparison!$AS$5:$AS$219,"COUNTRY MISSING CHECK")</f>
        <v>Somalia</v>
      </c>
    </row>
    <row r="149" spans="1:9" x14ac:dyDescent="0.25">
      <c r="A149" t="s">
        <v>189</v>
      </c>
      <c r="B149">
        <v>38</v>
      </c>
      <c r="C149">
        <v>73.73</v>
      </c>
      <c r="D149" t="s">
        <v>2886</v>
      </c>
      <c r="E149" t="s">
        <v>2887</v>
      </c>
      <c r="F149" t="s">
        <v>2888</v>
      </c>
      <c r="G149" t="s">
        <v>2889</v>
      </c>
      <c r="H149" t="s">
        <v>2890</v>
      </c>
      <c r="I149" t="str">
        <f>_xlfn.XLOOKUP(Table_1__2[[#This Row],[Column1]],Comparison!$AS$5:$AS$219,Comparison!$AS$5:$AS$219,"COUNTRY MISSING CHECK")</f>
        <v>South Africa</v>
      </c>
    </row>
    <row r="150" spans="1:9" x14ac:dyDescent="0.25">
      <c r="A150" t="s">
        <v>43</v>
      </c>
      <c r="B150">
        <v>62</v>
      </c>
      <c r="C150">
        <v>64.87</v>
      </c>
      <c r="D150" t="s">
        <v>3004</v>
      </c>
      <c r="E150" t="s">
        <v>3005</v>
      </c>
      <c r="F150" t="s">
        <v>3006</v>
      </c>
      <c r="G150" t="s">
        <v>3007</v>
      </c>
      <c r="H150" t="s">
        <v>3008</v>
      </c>
      <c r="I150" t="str">
        <f>_xlfn.XLOOKUP(Table_1__2[[#This Row],[Column1]],Comparison!$AS$5:$AS$219,Comparison!$AS$5:$AS$219,"COUNTRY MISSING CHECK")</f>
        <v>South Korea</v>
      </c>
    </row>
    <row r="151" spans="1:9" x14ac:dyDescent="0.25">
      <c r="A151" t="s">
        <v>307</v>
      </c>
      <c r="B151">
        <v>136</v>
      </c>
      <c r="C151">
        <v>42.57</v>
      </c>
      <c r="D151" t="s">
        <v>3369</v>
      </c>
      <c r="E151" t="s">
        <v>3370</v>
      </c>
      <c r="F151" t="s">
        <v>3371</v>
      </c>
      <c r="G151" t="s">
        <v>3372</v>
      </c>
      <c r="H151" t="s">
        <v>3373</v>
      </c>
      <c r="I151" t="str">
        <f>_xlfn.XLOOKUP(Table_1__2[[#This Row],[Column1]],Comparison!$AS$5:$AS$219,Comparison!$AS$5:$AS$219,"COUNTRY MISSING CHECK")</f>
        <v>South Sudan</v>
      </c>
    </row>
    <row r="152" spans="1:9" x14ac:dyDescent="0.25">
      <c r="A152" t="s">
        <v>59</v>
      </c>
      <c r="B152">
        <v>30</v>
      </c>
      <c r="C152">
        <v>76.010000000000005</v>
      </c>
      <c r="D152" t="s">
        <v>2847</v>
      </c>
      <c r="E152" t="s">
        <v>2848</v>
      </c>
      <c r="F152" t="s">
        <v>2849</v>
      </c>
      <c r="G152" t="s">
        <v>2850</v>
      </c>
      <c r="H152" t="s">
        <v>2851</v>
      </c>
      <c r="I152" t="str">
        <f>_xlfn.XLOOKUP(Table_1__2[[#This Row],[Column1]],Comparison!$AS$5:$AS$219,Comparison!$AS$5:$AS$219,"COUNTRY MISSING CHECK")</f>
        <v>Spain</v>
      </c>
    </row>
    <row r="153" spans="1:9" x14ac:dyDescent="0.25">
      <c r="A153" t="s">
        <v>140</v>
      </c>
      <c r="B153">
        <v>150</v>
      </c>
      <c r="C153">
        <v>35.21</v>
      </c>
      <c r="D153" t="s">
        <v>3439</v>
      </c>
      <c r="E153" t="s">
        <v>3440</v>
      </c>
      <c r="F153" t="s">
        <v>3441</v>
      </c>
      <c r="G153" t="s">
        <v>3442</v>
      </c>
      <c r="H153" t="s">
        <v>3443</v>
      </c>
      <c r="I153" t="str">
        <f>_xlfn.XLOOKUP(Table_1__2[[#This Row],[Column1]],Comparison!$AS$5:$AS$219,Comparison!$AS$5:$AS$219,"COUNTRY MISSING CHECK")</f>
        <v>Sri Lanka</v>
      </c>
    </row>
    <row r="154" spans="1:9" x14ac:dyDescent="0.25">
      <c r="A154" t="s">
        <v>278</v>
      </c>
      <c r="B154">
        <v>149</v>
      </c>
      <c r="C154">
        <v>35.729999999999997</v>
      </c>
      <c r="D154" t="s">
        <v>3434</v>
      </c>
      <c r="E154" t="s">
        <v>3435</v>
      </c>
      <c r="F154" t="s">
        <v>3436</v>
      </c>
      <c r="G154" t="s">
        <v>3437</v>
      </c>
      <c r="H154" t="s">
        <v>3438</v>
      </c>
      <c r="I154" t="str">
        <f>_xlfn.XLOOKUP(Table_1__2[[#This Row],[Column1]],Comparison!$AS$5:$AS$219,Comparison!$AS$5:$AS$219,"COUNTRY MISSING CHECK")</f>
        <v>Sudan</v>
      </c>
    </row>
    <row r="155" spans="1:9" x14ac:dyDescent="0.25">
      <c r="A155" t="s">
        <v>210</v>
      </c>
      <c r="B155">
        <v>28</v>
      </c>
      <c r="C155">
        <v>76.11</v>
      </c>
      <c r="D155" t="s">
        <v>2837</v>
      </c>
      <c r="E155" t="s">
        <v>2838</v>
      </c>
      <c r="F155" t="s">
        <v>2839</v>
      </c>
      <c r="G155" t="s">
        <v>2840</v>
      </c>
      <c r="H155" t="s">
        <v>2841</v>
      </c>
      <c r="I155" t="str">
        <f>_xlfn.XLOOKUP(Table_1__2[[#This Row],[Column1]],Comparison!$AS$5:$AS$219,Comparison!$AS$5:$AS$219,"COUNTRY MISSING CHECK")</f>
        <v>Suriname</v>
      </c>
    </row>
    <row r="156" spans="1:9" x14ac:dyDescent="0.25">
      <c r="A156" t="s">
        <v>18</v>
      </c>
      <c r="B156">
        <v>3</v>
      </c>
      <c r="C156">
        <v>88.32</v>
      </c>
      <c r="D156" t="s">
        <v>2712</v>
      </c>
      <c r="E156" t="s">
        <v>2713</v>
      </c>
      <c r="F156" t="s">
        <v>2714</v>
      </c>
      <c r="G156" t="s">
        <v>2715</v>
      </c>
      <c r="H156" t="s">
        <v>2716</v>
      </c>
      <c r="I156" t="str">
        <f>_xlfn.XLOOKUP(Table_1__2[[#This Row],[Column1]],Comparison!$AS$5:$AS$219,Comparison!$AS$5:$AS$219,"COUNTRY MISSING CHECK")</f>
        <v>Sweden</v>
      </c>
    </row>
    <row r="157" spans="1:9" x14ac:dyDescent="0.25">
      <c r="A157" t="s">
        <v>6</v>
      </c>
      <c r="B157">
        <v>9</v>
      </c>
      <c r="C157">
        <v>84.01</v>
      </c>
      <c r="D157" t="s">
        <v>2742</v>
      </c>
      <c r="E157" t="s">
        <v>2743</v>
      </c>
      <c r="F157" t="s">
        <v>2744</v>
      </c>
      <c r="G157" t="s">
        <v>2745</v>
      </c>
      <c r="H157" t="s">
        <v>2746</v>
      </c>
      <c r="I157" t="str">
        <f>_xlfn.XLOOKUP(Table_1__2[[#This Row],[Column1]],Comparison!$AS$5:$AS$219,Comparison!$AS$5:$AS$219,"COUNTRY MISSING CHECK")</f>
        <v>Switzerland</v>
      </c>
    </row>
    <row r="158" spans="1:9" x14ac:dyDescent="0.25">
      <c r="A158" t="s">
        <v>259</v>
      </c>
      <c r="B158">
        <v>179</v>
      </c>
      <c r="C158">
        <v>17.41</v>
      </c>
      <c r="D158" t="s">
        <v>3584</v>
      </c>
      <c r="E158" t="s">
        <v>3585</v>
      </c>
      <c r="F158" t="s">
        <v>3586</v>
      </c>
      <c r="G158" t="s">
        <v>3587</v>
      </c>
      <c r="H158" t="s">
        <v>3588</v>
      </c>
      <c r="I158" t="str">
        <f>_xlfn.XLOOKUP(Table_1__2[[#This Row],[Column1]],Comparison!$AS$5:$AS$219,Comparison!$AS$5:$AS$219,"COUNTRY MISSING CHECK")</f>
        <v>Syria</v>
      </c>
    </row>
    <row r="159" spans="1:9" x14ac:dyDescent="0.25">
      <c r="A159" t="s">
        <v>412</v>
      </c>
      <c r="B159">
        <v>27</v>
      </c>
      <c r="C159">
        <v>76.13</v>
      </c>
      <c r="D159" t="s">
        <v>2832</v>
      </c>
      <c r="E159" t="s">
        <v>2833</v>
      </c>
      <c r="F159" t="s">
        <v>2834</v>
      </c>
      <c r="G159" t="s">
        <v>2835</v>
      </c>
      <c r="H159" t="s">
        <v>2836</v>
      </c>
      <c r="I159" t="str">
        <f>_xlfn.XLOOKUP(Table_1__2[[#This Row],[Column1]],Comparison!$AS$5:$AS$219,Comparison!$AS$5:$AS$219,"COUNTRY MISSING CHECK")</f>
        <v>Taiwan</v>
      </c>
    </row>
    <row r="160" spans="1:9" x14ac:dyDescent="0.25">
      <c r="A160" t="s">
        <v>213</v>
      </c>
      <c r="B160">
        <v>155</v>
      </c>
      <c r="C160">
        <v>33.31</v>
      </c>
      <c r="D160" t="s">
        <v>3464</v>
      </c>
      <c r="E160" t="s">
        <v>3465</v>
      </c>
      <c r="F160" t="s">
        <v>3466</v>
      </c>
      <c r="G160" t="s">
        <v>3467</v>
      </c>
      <c r="H160" t="s">
        <v>3468</v>
      </c>
      <c r="I160" t="str">
        <f>_xlfn.XLOOKUP(Table_1__2[[#This Row],[Column1]],Comparison!$AS$5:$AS$219,Comparison!$AS$5:$AS$219,"COUNTRY MISSING CHECK")</f>
        <v>Tajikistan</v>
      </c>
    </row>
    <row r="161" spans="1:9" x14ac:dyDescent="0.25">
      <c r="A161" t="s">
        <v>274</v>
      </c>
      <c r="B161">
        <v>97</v>
      </c>
      <c r="C161">
        <v>54.8</v>
      </c>
      <c r="D161" t="s">
        <v>3174</v>
      </c>
      <c r="E161" t="s">
        <v>3175</v>
      </c>
      <c r="F161" t="s">
        <v>3176</v>
      </c>
      <c r="G161" t="s">
        <v>3177</v>
      </c>
      <c r="H161" t="s">
        <v>3178</v>
      </c>
      <c r="I161" t="str">
        <f>_xlfn.XLOOKUP(Table_1__2[[#This Row],[Column1]],Comparison!$AS$5:$AS$219,Comparison!$AS$5:$AS$219,"COUNTRY MISSING CHECK")</f>
        <v>Tanzania</v>
      </c>
    </row>
    <row r="162" spans="1:9" x14ac:dyDescent="0.25">
      <c r="A162" t="s">
        <v>117</v>
      </c>
      <c r="B162">
        <v>87</v>
      </c>
      <c r="C162">
        <v>58.12</v>
      </c>
      <c r="D162" t="s">
        <v>3124</v>
      </c>
      <c r="E162" t="s">
        <v>3125</v>
      </c>
      <c r="F162" t="s">
        <v>3126</v>
      </c>
      <c r="G162" t="s">
        <v>3127</v>
      </c>
      <c r="H162" t="s">
        <v>3128</v>
      </c>
      <c r="I162" t="str">
        <f>_xlfn.XLOOKUP(Table_1__2[[#This Row],[Column1]],Comparison!$AS$5:$AS$219,Comparison!$AS$5:$AS$219,"COUNTRY MISSING CHECK")</f>
        <v>Thailand</v>
      </c>
    </row>
    <row r="163" spans="1:9" x14ac:dyDescent="0.25">
      <c r="A163" t="s">
        <v>267</v>
      </c>
      <c r="B163">
        <v>113</v>
      </c>
      <c r="C163">
        <v>50.89</v>
      </c>
      <c r="D163" t="s">
        <v>3254</v>
      </c>
      <c r="E163" t="s">
        <v>3255</v>
      </c>
      <c r="F163" t="s">
        <v>3256</v>
      </c>
      <c r="G163" t="s">
        <v>3257</v>
      </c>
      <c r="H163" t="s">
        <v>3258</v>
      </c>
      <c r="I163" t="str">
        <f>_xlfn.XLOOKUP(Table_1__2[[#This Row],[Column1]],Comparison!$AS$5:$AS$219,Comparison!$AS$5:$AS$219,"COUNTRY MISSING CHECK")</f>
        <v>Togo</v>
      </c>
    </row>
    <row r="164" spans="1:9" x14ac:dyDescent="0.25">
      <c r="A164" t="s">
        <v>170</v>
      </c>
      <c r="B164">
        <v>45</v>
      </c>
      <c r="C164">
        <v>70.11</v>
      </c>
      <c r="D164" t="s">
        <v>2920</v>
      </c>
      <c r="E164" t="s">
        <v>2921</v>
      </c>
      <c r="F164" t="s">
        <v>2922</v>
      </c>
      <c r="G164" t="s">
        <v>2923</v>
      </c>
      <c r="H164" t="s">
        <v>2924</v>
      </c>
      <c r="I164" t="str">
        <f>_xlfn.XLOOKUP(Table_1__2[[#This Row],[Column1]],Comparison!$AS$5:$AS$219,Comparison!$AS$5:$AS$219,"COUNTRY MISSING CHECK")</f>
        <v>Tonga</v>
      </c>
    </row>
    <row r="165" spans="1:9" x14ac:dyDescent="0.25">
      <c r="A165" t="s">
        <v>107</v>
      </c>
      <c r="B165">
        <v>25</v>
      </c>
      <c r="C165">
        <v>76.69</v>
      </c>
      <c r="D165" t="s">
        <v>2822</v>
      </c>
      <c r="E165" t="s">
        <v>2823</v>
      </c>
      <c r="F165" t="s">
        <v>2824</v>
      </c>
      <c r="G165" t="s">
        <v>2825</v>
      </c>
      <c r="H165" t="s">
        <v>2826</v>
      </c>
      <c r="I165" t="str">
        <f>_xlfn.XLOOKUP(Table_1__2[[#This Row],[Column1]],Comparison!$AS$5:$AS$219,Comparison!$AS$5:$AS$219,"COUNTRY MISSING CHECK")</f>
        <v>Trinidad and Tobago</v>
      </c>
    </row>
    <row r="166" spans="1:9" x14ac:dyDescent="0.25">
      <c r="A166" t="s">
        <v>173</v>
      </c>
      <c r="B166">
        <v>118</v>
      </c>
      <c r="C166">
        <v>49.97</v>
      </c>
      <c r="D166" t="s">
        <v>3279</v>
      </c>
      <c r="E166" t="s">
        <v>3280</v>
      </c>
      <c r="F166" t="s">
        <v>3281</v>
      </c>
      <c r="G166" t="s">
        <v>3282</v>
      </c>
      <c r="H166" t="s">
        <v>3283</v>
      </c>
      <c r="I166" t="str">
        <f>_xlfn.XLOOKUP(Table_1__2[[#This Row],[Column1]],Comparison!$AS$5:$AS$219,Comparison!$AS$5:$AS$219,"COUNTRY MISSING CHECK")</f>
        <v>Tunisia</v>
      </c>
    </row>
    <row r="167" spans="1:9" x14ac:dyDescent="0.25">
      <c r="A167" t="s">
        <v>89</v>
      </c>
      <c r="B167">
        <v>158</v>
      </c>
      <c r="C167">
        <v>31.6</v>
      </c>
      <c r="D167" t="s">
        <v>3479</v>
      </c>
      <c r="E167" t="s">
        <v>3480</v>
      </c>
      <c r="F167" t="s">
        <v>3481</v>
      </c>
      <c r="G167" t="s">
        <v>3482</v>
      </c>
      <c r="H167" t="s">
        <v>3483</v>
      </c>
      <c r="I167" t="str">
        <f>_xlfn.XLOOKUP(Table_1__2[[#This Row],[Column1]],Comparison!$AS$5:$AS$219,Comparison!$AS$5:$AS$219,"COUNTRY MISSING CHECK")</f>
        <v>Turkey</v>
      </c>
    </row>
    <row r="168" spans="1:9" x14ac:dyDescent="0.25">
      <c r="A168" t="s">
        <v>162</v>
      </c>
      <c r="B168">
        <v>175</v>
      </c>
      <c r="C168">
        <v>22.01</v>
      </c>
      <c r="D168" t="s">
        <v>3564</v>
      </c>
      <c r="E168" t="s">
        <v>3565</v>
      </c>
      <c r="F168" t="s">
        <v>3566</v>
      </c>
      <c r="G168" t="s">
        <v>3567</v>
      </c>
      <c r="H168" t="s">
        <v>3568</v>
      </c>
      <c r="I168" t="str">
        <f>_xlfn.XLOOKUP(Table_1__2[[#This Row],[Column1]],Comparison!$AS$5:$AS$219,Comparison!$AS$5:$AS$219,"COUNTRY MISSING CHECK")</f>
        <v>Turkmenistan</v>
      </c>
    </row>
    <row r="169" spans="1:9" x14ac:dyDescent="0.25">
      <c r="A169" t="s">
        <v>263</v>
      </c>
      <c r="B169">
        <v>128</v>
      </c>
      <c r="C169">
        <v>46</v>
      </c>
      <c r="D169" t="s">
        <v>3329</v>
      </c>
      <c r="E169" t="s">
        <v>3330</v>
      </c>
      <c r="F169" t="s">
        <v>3331</v>
      </c>
      <c r="G169" t="s">
        <v>3332</v>
      </c>
      <c r="H169" t="s">
        <v>3333</v>
      </c>
      <c r="I169" t="str">
        <f>_xlfn.XLOOKUP(Table_1__2[[#This Row],[Column1]],Comparison!$AS$5:$AS$219,Comparison!$AS$5:$AS$219,"COUNTRY MISSING CHECK")</f>
        <v>Uganda</v>
      </c>
    </row>
    <row r="170" spans="1:9" x14ac:dyDescent="0.25">
      <c r="A170" t="s">
        <v>172</v>
      </c>
      <c r="B170">
        <v>61</v>
      </c>
      <c r="C170">
        <v>65</v>
      </c>
      <c r="D170" t="s">
        <v>2999</v>
      </c>
      <c r="E170" t="s">
        <v>3000</v>
      </c>
      <c r="F170" t="s">
        <v>3001</v>
      </c>
      <c r="G170" t="s">
        <v>3002</v>
      </c>
      <c r="H170" t="s">
        <v>3003</v>
      </c>
      <c r="I170" t="str">
        <f>_xlfn.XLOOKUP(Table_1__2[[#This Row],[Column1]],Comparison!$AS$5:$AS$219,Comparison!$AS$5:$AS$219,"COUNTRY MISSING CHECK")</f>
        <v>Ukraine</v>
      </c>
    </row>
    <row r="171" spans="1:9" x14ac:dyDescent="0.25">
      <c r="A171" t="s">
        <v>38</v>
      </c>
      <c r="B171">
        <v>160</v>
      </c>
      <c r="C171">
        <v>30.62</v>
      </c>
      <c r="D171" t="s">
        <v>3489</v>
      </c>
      <c r="E171" t="s">
        <v>3490</v>
      </c>
      <c r="F171" t="s">
        <v>3491</v>
      </c>
      <c r="G171" t="s">
        <v>3492</v>
      </c>
      <c r="H171" t="s">
        <v>3493</v>
      </c>
      <c r="I171" t="str">
        <f>_xlfn.XLOOKUP(Table_1__2[[#This Row],[Column1]],Comparison!$AS$5:$AS$219,Comparison!$AS$5:$AS$219,"COUNTRY MISSING CHECK")</f>
        <v>United Arab Emirates</v>
      </c>
    </row>
    <row r="172" spans="1:9" x14ac:dyDescent="0.25">
      <c r="A172" t="s">
        <v>33</v>
      </c>
      <c r="B172">
        <v>23</v>
      </c>
      <c r="C172">
        <v>77.510000000000005</v>
      </c>
      <c r="D172" t="s">
        <v>2812</v>
      </c>
      <c r="E172" t="s">
        <v>2813</v>
      </c>
      <c r="F172" t="s">
        <v>2814</v>
      </c>
      <c r="G172" t="s">
        <v>2815</v>
      </c>
      <c r="H172" t="s">
        <v>2816</v>
      </c>
      <c r="I172" t="str">
        <f>_xlfn.XLOOKUP(Table_1__2[[#This Row],[Column1]],Comparison!$AS$5:$AS$219,Comparison!$AS$5:$AS$219,"COUNTRY MISSING CHECK")</f>
        <v>United Kingdom</v>
      </c>
    </row>
    <row r="173" spans="1:9" x14ac:dyDescent="0.25">
      <c r="A173" t="s">
        <v>47</v>
      </c>
      <c r="B173">
        <v>55</v>
      </c>
      <c r="C173">
        <v>66.59</v>
      </c>
      <c r="D173" t="s">
        <v>2969</v>
      </c>
      <c r="E173" t="s">
        <v>2970</v>
      </c>
      <c r="F173" t="s">
        <v>2971</v>
      </c>
      <c r="G173" t="s">
        <v>2972</v>
      </c>
      <c r="H173" t="s">
        <v>2973</v>
      </c>
      <c r="I173" t="str">
        <f>_xlfn.XLOOKUP(Table_1__2[[#This Row],[Column1]],Comparison!$AS$5:$AS$219,Comparison!$AS$5:$AS$219,"COUNTRY MISSING CHECK")</f>
        <v>United States</v>
      </c>
    </row>
    <row r="174" spans="1:9" x14ac:dyDescent="0.25">
      <c r="A174" t="s">
        <v>99</v>
      </c>
      <c r="B174">
        <v>51</v>
      </c>
      <c r="C174">
        <v>67.7</v>
      </c>
      <c r="D174" t="s">
        <v>2950</v>
      </c>
      <c r="E174" t="s">
        <v>2951</v>
      </c>
      <c r="F174" t="s">
        <v>2952</v>
      </c>
      <c r="G174" t="s">
        <v>2953</v>
      </c>
      <c r="H174" t="s">
        <v>2954</v>
      </c>
      <c r="I174" t="str">
        <f>_xlfn.XLOOKUP(Table_1__2[[#This Row],[Column1]],Comparison!$AS$5:$AS$219,Comparison!$AS$5:$AS$219,"COUNTRY MISSING CHECK")</f>
        <v>Uruguay</v>
      </c>
    </row>
    <row r="175" spans="1:9" x14ac:dyDescent="0.25">
      <c r="A175" t="s">
        <v>181</v>
      </c>
      <c r="B175">
        <v>148</v>
      </c>
      <c r="C175">
        <v>37.270000000000003</v>
      </c>
      <c r="D175" t="s">
        <v>3429</v>
      </c>
      <c r="E175" t="s">
        <v>3430</v>
      </c>
      <c r="F175" t="s">
        <v>3431</v>
      </c>
      <c r="G175" t="s">
        <v>3432</v>
      </c>
      <c r="H175" t="s">
        <v>3433</v>
      </c>
      <c r="I175" t="str">
        <f>_xlfn.XLOOKUP(Table_1__2[[#This Row],[Column1]],Comparison!$AS$5:$AS$219,Comparison!$AS$5:$AS$219,"COUNTRY MISSING CHECK")</f>
        <v>Uzbekistan</v>
      </c>
    </row>
    <row r="176" spans="1:9" x14ac:dyDescent="0.25">
      <c r="A176" t="s">
        <v>202</v>
      </c>
      <c r="B176">
        <v>156</v>
      </c>
      <c r="C176">
        <v>33.06</v>
      </c>
      <c r="D176" t="s">
        <v>3469</v>
      </c>
      <c r="E176" t="s">
        <v>3470</v>
      </c>
      <c r="F176" t="s">
        <v>3471</v>
      </c>
      <c r="G176" t="s">
        <v>3472</v>
      </c>
      <c r="H176" t="s">
        <v>3473</v>
      </c>
      <c r="I176" t="str">
        <f>_xlfn.XLOOKUP(Table_1__2[[#This Row],[Column1]],Comparison!$AS$5:$AS$219,Comparison!$AS$5:$AS$219,"COUNTRY MISSING CHECK")</f>
        <v>Venezuela</v>
      </c>
    </row>
    <row r="177" spans="1:9" x14ac:dyDescent="0.25">
      <c r="A177" t="s">
        <v>183</v>
      </c>
      <c r="B177">
        <v>174</v>
      </c>
      <c r="C177">
        <v>22.31</v>
      </c>
      <c r="D177" t="s">
        <v>3559</v>
      </c>
      <c r="E177" t="s">
        <v>3560</v>
      </c>
      <c r="F177" t="s">
        <v>3561</v>
      </c>
      <c r="G177" t="s">
        <v>3562</v>
      </c>
      <c r="H177" t="s">
        <v>3563</v>
      </c>
      <c r="I177" t="str">
        <f>_xlfn.XLOOKUP(Table_1__2[[#This Row],[Column1]],Comparison!$AS$5:$AS$219,Comparison!$AS$5:$AS$219,"COUNTRY MISSING CHECK")</f>
        <v>Vietnam</v>
      </c>
    </row>
    <row r="178" spans="1:9" x14ac:dyDescent="0.25">
      <c r="A178" t="s">
        <v>298</v>
      </c>
      <c r="B178">
        <v>154</v>
      </c>
      <c r="C178">
        <v>33.67</v>
      </c>
      <c r="D178" t="s">
        <v>3459</v>
      </c>
      <c r="E178" t="s">
        <v>3460</v>
      </c>
      <c r="F178" t="s">
        <v>3461</v>
      </c>
      <c r="G178" t="s">
        <v>3462</v>
      </c>
      <c r="H178" t="s">
        <v>3463</v>
      </c>
      <c r="I178" t="str">
        <f>_xlfn.XLOOKUP(Table_1__2[[#This Row],[Column1]],Comparison!$AS$5:$AS$219,Comparison!$AS$5:$AS$219,"COUNTRY MISSING CHECK")</f>
        <v>Yemen</v>
      </c>
    </row>
    <row r="179" spans="1:9" x14ac:dyDescent="0.25">
      <c r="A179" t="s">
        <v>252</v>
      </c>
      <c r="B179">
        <v>95</v>
      </c>
      <c r="C179">
        <v>55.38</v>
      </c>
      <c r="D179" t="s">
        <v>3164</v>
      </c>
      <c r="E179" t="s">
        <v>3165</v>
      </c>
      <c r="F179" t="s">
        <v>3166</v>
      </c>
      <c r="G179" t="s">
        <v>3167</v>
      </c>
      <c r="H179" t="s">
        <v>3168</v>
      </c>
      <c r="I179" t="str">
        <f>_xlfn.XLOOKUP(Table_1__2[[#This Row],[Column1]],Comparison!$AS$5:$AS$219,Comparison!$AS$5:$AS$219,"COUNTRY MISSING CHECK")</f>
        <v>Zambia</v>
      </c>
    </row>
    <row r="180" spans="1:9" x14ac:dyDescent="0.25">
      <c r="A180" t="s">
        <v>264</v>
      </c>
      <c r="B180">
        <v>116</v>
      </c>
      <c r="C180">
        <v>50.31</v>
      </c>
      <c r="D180" t="s">
        <v>3269</v>
      </c>
      <c r="E180" t="s">
        <v>3270</v>
      </c>
      <c r="F180" t="s">
        <v>3271</v>
      </c>
      <c r="G180" t="s">
        <v>3272</v>
      </c>
      <c r="H180" t="s">
        <v>3273</v>
      </c>
      <c r="I180" t="str">
        <f>_xlfn.XLOOKUP(Table_1__2[[#This Row],[Column1]],Comparison!$AS$5:$AS$219,Comparison!$AS$5:$AS$219,"COUNTRY MISSING CHECK")</f>
        <v>Zimbabwe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3D65-7C06-4E9A-A879-9A1A4A814D80}">
  <dimension ref="A1:D137"/>
  <sheetViews>
    <sheetView workbookViewId="0">
      <selection activeCell="J1" sqref="J1:L2"/>
    </sheetView>
  </sheetViews>
  <sheetFormatPr defaultRowHeight="15" x14ac:dyDescent="0.25"/>
  <cols>
    <col min="1" max="1" width="29" bestFit="1" customWidth="1"/>
    <col min="2" max="2" width="12" bestFit="1" customWidth="1"/>
    <col min="3" max="3" width="7.7109375" bestFit="1" customWidth="1"/>
    <col min="4" max="5" width="23.85546875" bestFit="1" customWidth="1"/>
  </cols>
  <sheetData>
    <row r="1" spans="1:4" x14ac:dyDescent="0.25">
      <c r="A1" t="s">
        <v>2608</v>
      </c>
      <c r="B1" t="s">
        <v>3645</v>
      </c>
      <c r="C1" t="s">
        <v>0</v>
      </c>
      <c r="D1" t="s">
        <v>311</v>
      </c>
    </row>
    <row r="2" spans="1:4" x14ac:dyDescent="0.25">
      <c r="A2" t="s">
        <v>293</v>
      </c>
      <c r="B2">
        <v>161.75</v>
      </c>
      <c r="C2">
        <f>RANK(Table_1__4[[#This Row],[Av Height]],Table_1__4[Av Height])</f>
        <v>105</v>
      </c>
      <c r="D2" t="str">
        <f>_xlfn.XLOOKUP(Table_1__4[[#This Row],[Column1.1]],Comparison!$AS$5:$AS$219,Comparison!$AS$5:$AS$219,"CHECK MISSING COUNTRY")</f>
        <v>Afghanistan</v>
      </c>
    </row>
    <row r="3" spans="1:4" x14ac:dyDescent="0.25">
      <c r="A3" t="s">
        <v>131</v>
      </c>
      <c r="B3">
        <v>169.8</v>
      </c>
      <c r="C3">
        <f>RANK(Table_1__4[[#This Row],[Av Height]],Table_1__4[Av Height])</f>
        <v>33</v>
      </c>
      <c r="D3" t="str">
        <f>_xlfn.XLOOKUP(Table_1__4[[#This Row],[Column1.1]],Comparison!$AS$5:$AS$219,Comparison!$AS$5:$AS$219,"CHECK MISSING COUNTRY")</f>
        <v>Albania</v>
      </c>
    </row>
    <row r="4" spans="1:4" x14ac:dyDescent="0.25">
      <c r="A4" t="s">
        <v>161</v>
      </c>
      <c r="B4">
        <v>164.1</v>
      </c>
      <c r="C4">
        <f>RANK(Table_1__4[[#This Row],[Av Height]],Table_1__4[Av Height])</f>
        <v>81</v>
      </c>
      <c r="D4" t="str">
        <f>_xlfn.XLOOKUP(Table_1__4[[#This Row],[Column1.1]],Comparison!$AS$5:$AS$219,Comparison!$AS$5:$AS$219,"CHECK MISSING COUNTRY")</f>
        <v>Algeria</v>
      </c>
    </row>
    <row r="5" spans="1:4" x14ac:dyDescent="0.25">
      <c r="A5" t="s">
        <v>93</v>
      </c>
      <c r="B5">
        <v>167.75</v>
      </c>
      <c r="C5">
        <f>RANK(Table_1__4[[#This Row],[Av Height]],Table_1__4[Av Height])</f>
        <v>46</v>
      </c>
      <c r="D5" t="str">
        <f>_xlfn.XLOOKUP(Table_1__4[[#This Row],[Column1.1]],Comparison!$AS$5:$AS$219,Comparison!$AS$5:$AS$219,"CHECK MISSING COUNTRY")</f>
        <v>Argentina</v>
      </c>
    </row>
    <row r="6" spans="1:4" x14ac:dyDescent="0.25">
      <c r="A6" t="s">
        <v>135</v>
      </c>
      <c r="B6">
        <v>165.35</v>
      </c>
      <c r="C6">
        <f>RANK(Table_1__4[[#This Row],[Av Height]],Table_1__4[Av Height])</f>
        <v>67</v>
      </c>
      <c r="D6" t="str">
        <f>_xlfn.XLOOKUP(Table_1__4[[#This Row],[Column1.1]],Comparison!$AS$5:$AS$219,Comparison!$AS$5:$AS$219,"CHECK MISSING COUNTRY")</f>
        <v>Armenia</v>
      </c>
    </row>
    <row r="7" spans="1:4" x14ac:dyDescent="0.25">
      <c r="A7" t="s">
        <v>26</v>
      </c>
      <c r="B7">
        <v>168.7</v>
      </c>
      <c r="C7">
        <f>RANK(Table_1__4[[#This Row],[Av Height]],Table_1__4[Av Height])</f>
        <v>38</v>
      </c>
      <c r="D7" t="str">
        <f>_xlfn.XLOOKUP(Table_1__4[[#This Row],[Column1.1]],Comparison!$AS$5:$AS$219,Comparison!$AS$5:$AS$219,"CHECK MISSING COUNTRY")</f>
        <v>Australia</v>
      </c>
    </row>
    <row r="8" spans="1:4" x14ac:dyDescent="0.25">
      <c r="A8" t="s">
        <v>51</v>
      </c>
      <c r="B8">
        <v>172.5</v>
      </c>
      <c r="C8">
        <f>RANK(Table_1__4[[#This Row],[Av Height]],Table_1__4[Av Height])</f>
        <v>16</v>
      </c>
      <c r="D8" t="str">
        <f>_xlfn.XLOOKUP(Table_1__4[[#This Row],[Column1.1]],Comparison!$AS$5:$AS$219,Comparison!$AS$5:$AS$219,"CHECK MISSING COUNTRY")</f>
        <v>Austria</v>
      </c>
    </row>
    <row r="9" spans="1:4" x14ac:dyDescent="0.25">
      <c r="A9" t="s">
        <v>155</v>
      </c>
      <c r="B9">
        <v>168.60000000000002</v>
      </c>
      <c r="C9">
        <f>RANK(Table_1__4[[#This Row],[Av Height]],Table_1__4[Av Height])</f>
        <v>39</v>
      </c>
      <c r="D9" t="str">
        <f>_xlfn.XLOOKUP(Table_1__4[[#This Row],[Column1.1]],Comparison!$AS$5:$AS$219,Comparison!$AS$5:$AS$219,"CHECK MISSING COUNTRY")</f>
        <v>Azerbaijan</v>
      </c>
    </row>
    <row r="10" spans="1:4" x14ac:dyDescent="0.25">
      <c r="A10" t="s">
        <v>70</v>
      </c>
      <c r="B10">
        <v>161.72499999999999</v>
      </c>
      <c r="C10">
        <f>RANK(Table_1__4[[#This Row],[Av Height]],Table_1__4[Av Height])</f>
        <v>107</v>
      </c>
      <c r="D10" t="str">
        <f>_xlfn.XLOOKUP(Table_1__4[[#This Row],[Column1.1]],Comparison!$AS$5:$AS$219,Comparison!$AS$5:$AS$219,"CHECK MISSING COUNTRY")</f>
        <v>Bahrain</v>
      </c>
    </row>
    <row r="11" spans="1:4" x14ac:dyDescent="0.25">
      <c r="A11" t="s">
        <v>218</v>
      </c>
      <c r="B11">
        <v>156.19999999999999</v>
      </c>
      <c r="C11">
        <f>RANK(Table_1__4[[#This Row],[Av Height]],Table_1__4[Av Height])</f>
        <v>134</v>
      </c>
      <c r="D11" t="str">
        <f>_xlfn.XLOOKUP(Table_1__4[[#This Row],[Column1.1]],Comparison!$AS$5:$AS$219,Comparison!$AS$5:$AS$219,"CHECK MISSING COUNTRY")</f>
        <v>Bangladesh</v>
      </c>
    </row>
    <row r="12" spans="1:4" x14ac:dyDescent="0.25">
      <c r="A12" t="s">
        <v>122</v>
      </c>
      <c r="B12">
        <v>170.2</v>
      </c>
      <c r="C12">
        <f>RANK(Table_1__4[[#This Row],[Av Height]],Table_1__4[Av Height])</f>
        <v>31</v>
      </c>
      <c r="D12" t="str">
        <f>_xlfn.XLOOKUP(Table_1__4[[#This Row],[Column1.1]],Comparison!$AS$5:$AS$219,Comparison!$AS$5:$AS$219,"CHECK MISSING COUNTRY")</f>
        <v>Belarus</v>
      </c>
    </row>
    <row r="13" spans="1:4" x14ac:dyDescent="0.25">
      <c r="A13" t="s">
        <v>30</v>
      </c>
      <c r="B13">
        <v>171.29999999999998</v>
      </c>
      <c r="C13">
        <f>RANK(Table_1__4[[#This Row],[Av Height]],Table_1__4[Av Height])</f>
        <v>25</v>
      </c>
      <c r="D13" t="str">
        <f>_xlfn.XLOOKUP(Table_1__4[[#This Row],[Column1.1]],Comparison!$AS$5:$AS$219,Comparison!$AS$5:$AS$219,"CHECK MISSING COUNTRY")</f>
        <v>Belgium</v>
      </c>
    </row>
    <row r="14" spans="1:4" x14ac:dyDescent="0.25">
      <c r="A14" t="s">
        <v>200</v>
      </c>
      <c r="B14">
        <v>160.4</v>
      </c>
      <c r="C14">
        <f>RANK(Table_1__4[[#This Row],[Av Height]],Table_1__4[Av Height])</f>
        <v>115</v>
      </c>
      <c r="D14" t="str">
        <f>_xlfn.XLOOKUP(Table_1__4[[#This Row],[Column1.1]],Comparison!$AS$5:$AS$219,Comparison!$AS$5:$AS$219,"CHECK MISSING COUNTRY")</f>
        <v>Belize</v>
      </c>
    </row>
    <row r="15" spans="1:4" x14ac:dyDescent="0.25">
      <c r="A15" t="s">
        <v>282</v>
      </c>
      <c r="B15">
        <v>163.95</v>
      </c>
      <c r="C15">
        <f>RANK(Table_1__4[[#This Row],[Av Height]],Table_1__4[Av Height])</f>
        <v>86</v>
      </c>
      <c r="D15" t="str">
        <f>_xlfn.XLOOKUP(Table_1__4[[#This Row],[Column1.1]],Comparison!$AS$5:$AS$219,Comparison!$AS$5:$AS$219,"CHECK MISSING COUNTRY")</f>
        <v>Benin</v>
      </c>
    </row>
    <row r="16" spans="1:4" x14ac:dyDescent="0.25">
      <c r="A16" t="s">
        <v>211</v>
      </c>
      <c r="B16">
        <v>158.55000000000001</v>
      </c>
      <c r="C16">
        <f>RANK(Table_1__4[[#This Row],[Av Height]],Table_1__4[Av Height])</f>
        <v>121</v>
      </c>
      <c r="D16" t="str">
        <f>_xlfn.XLOOKUP(Table_1__4[[#This Row],[Column1.1]],Comparison!$AS$5:$AS$219,Comparison!$AS$5:$AS$219,"CHECK MISSING COUNTRY")</f>
        <v>Bhutan</v>
      </c>
    </row>
    <row r="17" spans="1:4" x14ac:dyDescent="0.25">
      <c r="A17" t="s">
        <v>141</v>
      </c>
      <c r="B17">
        <v>177.85000000000002</v>
      </c>
      <c r="C17">
        <f>RANK(Table_1__4[[#This Row],[Av Height]],Table_1__4[Av Height])</f>
        <v>1</v>
      </c>
      <c r="D17" t="str">
        <f>_xlfn.XLOOKUP(Table_1__4[[#This Row],[Column1.1]],Comparison!$AS$5:$AS$219,Comparison!$AS$5:$AS$219,"CHECK MISSING COUNTRY")</f>
        <v>Bosnia and Herzegovina</v>
      </c>
    </row>
    <row r="18" spans="1:4" x14ac:dyDescent="0.25">
      <c r="A18" t="s">
        <v>194</v>
      </c>
      <c r="B18">
        <v>165.9</v>
      </c>
      <c r="C18">
        <f>RANK(Table_1__4[[#This Row],[Av Height]],Table_1__4[Av Height])</f>
        <v>59</v>
      </c>
      <c r="D18" t="str">
        <f>_xlfn.XLOOKUP(Table_1__4[[#This Row],[Column1.1]],Comparison!$AS$5:$AS$219,Comparison!$AS$5:$AS$219,"CHECK MISSING COUNTRY")</f>
        <v>Botswana</v>
      </c>
    </row>
    <row r="19" spans="1:4" x14ac:dyDescent="0.25">
      <c r="A19" t="s">
        <v>156</v>
      </c>
      <c r="B19">
        <v>165.73333333333335</v>
      </c>
      <c r="C19">
        <f>RANK(Table_1__4[[#This Row],[Av Height]],Table_1__4[Av Height])</f>
        <v>63</v>
      </c>
      <c r="D19" t="str">
        <f>_xlfn.XLOOKUP(Table_1__4[[#This Row],[Column1.1]],Comparison!$AS$5:$AS$219,Comparison!$AS$5:$AS$219,"CHECK MISSING COUNTRY")</f>
        <v>Brazil</v>
      </c>
    </row>
    <row r="20" spans="1:4" x14ac:dyDescent="0.25">
      <c r="A20" t="s">
        <v>102</v>
      </c>
      <c r="B20">
        <v>158.5</v>
      </c>
      <c r="C20">
        <f>RANK(Table_1__4[[#This Row],[Av Height]],Table_1__4[Av Height])</f>
        <v>122</v>
      </c>
      <c r="D20" t="str">
        <f>_xlfn.XLOOKUP(Table_1__4[[#This Row],[Column1.1]],Comparison!$AS$5:$AS$219,Comparison!$AS$5:$AS$219,"CHECK MISSING COUNTRY")</f>
        <v>Brunei</v>
      </c>
    </row>
    <row r="21" spans="1:4" x14ac:dyDescent="0.25">
      <c r="A21" t="s">
        <v>125</v>
      </c>
      <c r="B21">
        <v>169.2</v>
      </c>
      <c r="C21">
        <f>RANK(Table_1__4[[#This Row],[Av Height]],Table_1__4[Av Height])</f>
        <v>36</v>
      </c>
      <c r="D21" t="str">
        <f>_xlfn.XLOOKUP(Table_1__4[[#This Row],[Column1.1]],Comparison!$AS$5:$AS$219,Comparison!$AS$5:$AS$219,"CHECK MISSING COUNTRY")</f>
        <v>Bulgaria</v>
      </c>
    </row>
    <row r="22" spans="1:4" x14ac:dyDescent="0.25">
      <c r="A22" t="s">
        <v>296</v>
      </c>
      <c r="B22">
        <v>166.45</v>
      </c>
      <c r="C22">
        <f>RANK(Table_1__4[[#This Row],[Av Height]],Table_1__4[Av Height])</f>
        <v>52</v>
      </c>
      <c r="D22" t="str">
        <f>_xlfn.XLOOKUP(Table_1__4[[#This Row],[Column1.1]],Comparison!$AS$5:$AS$219,Comparison!$AS$5:$AS$219,"CHECK MISSING COUNTRY")</f>
        <v>Burkina Faso</v>
      </c>
    </row>
    <row r="23" spans="1:4" x14ac:dyDescent="0.25">
      <c r="A23" t="s">
        <v>245</v>
      </c>
      <c r="B23">
        <v>156.80000000000001</v>
      </c>
      <c r="C23">
        <f>RANK(Table_1__4[[#This Row],[Av Height]],Table_1__4[Av Height])</f>
        <v>132</v>
      </c>
      <c r="D23" t="str">
        <f>_xlfn.XLOOKUP(Table_1__4[[#This Row],[Column1.1]],Comparison!$AS$5:$AS$219,Comparison!$AS$5:$AS$219,"CHECK MISSING COUNTRY")</f>
        <v>Cambodia</v>
      </c>
    </row>
    <row r="24" spans="1:4" x14ac:dyDescent="0.25">
      <c r="A24" t="s">
        <v>249</v>
      </c>
      <c r="B24">
        <v>165.95</v>
      </c>
      <c r="C24">
        <f>RANK(Table_1__4[[#This Row],[Av Height]],Table_1__4[Av Height])</f>
        <v>56</v>
      </c>
      <c r="D24" t="str">
        <f>_xlfn.XLOOKUP(Table_1__4[[#This Row],[Column1.1]],Comparison!$AS$5:$AS$219,Comparison!$AS$5:$AS$219,"CHECK MISSING COUNTRY")</f>
        <v>Cameroon</v>
      </c>
    </row>
    <row r="25" spans="1:4" x14ac:dyDescent="0.25">
      <c r="A25" t="s">
        <v>41</v>
      </c>
      <c r="B25">
        <v>169.52499999999998</v>
      </c>
      <c r="C25">
        <f>RANK(Table_1__4[[#This Row],[Av Height]],Table_1__4[Av Height])</f>
        <v>34</v>
      </c>
      <c r="D25" t="str">
        <f>_xlfn.XLOOKUP(Table_1__4[[#This Row],[Column1.1]],Comparison!$AS$5:$AS$219,Comparison!$AS$5:$AS$219,"CHECK MISSING COUNTRY")</f>
        <v>Canada</v>
      </c>
    </row>
    <row r="26" spans="1:4" x14ac:dyDescent="0.25">
      <c r="A26" t="s">
        <v>86</v>
      </c>
      <c r="B26">
        <v>162.85</v>
      </c>
      <c r="C26">
        <f>RANK(Table_1__4[[#This Row],[Av Height]],Table_1__4[Av Height])</f>
        <v>93</v>
      </c>
      <c r="D26" t="str">
        <f>_xlfn.XLOOKUP(Table_1__4[[#This Row],[Column1.1]],Comparison!$AS$5:$AS$219,Comparison!$AS$5:$AS$219,"CHECK MISSING COUNTRY")</f>
        <v>Chile</v>
      </c>
    </row>
    <row r="27" spans="1:4" x14ac:dyDescent="0.25">
      <c r="A27" t="s">
        <v>133</v>
      </c>
      <c r="B27">
        <v>164.9</v>
      </c>
      <c r="C27">
        <f>RANK(Table_1__4[[#This Row],[Av Height]],Table_1__4[Av Height])</f>
        <v>71</v>
      </c>
      <c r="D27" t="str">
        <f>_xlfn.XLOOKUP(Table_1__4[[#This Row],[Column1.1]],Comparison!$AS$5:$AS$219,Comparison!$AS$5:$AS$219,"CHECK MISSING COUNTRY")</f>
        <v>China</v>
      </c>
    </row>
    <row r="28" spans="1:4" x14ac:dyDescent="0.25">
      <c r="A28" t="s">
        <v>157</v>
      </c>
      <c r="B28">
        <v>164.64999999999998</v>
      </c>
      <c r="C28">
        <f>RANK(Table_1__4[[#This Row],[Av Height]],Table_1__4[Av Height])</f>
        <v>74</v>
      </c>
      <c r="D28" t="str">
        <f>_xlfn.XLOOKUP(Table_1__4[[#This Row],[Column1.1]],Comparison!$AS$5:$AS$219,Comparison!$AS$5:$AS$219,"CHECK MISSING COUNTRY")</f>
        <v>Colombia</v>
      </c>
    </row>
    <row r="29" spans="1:4" x14ac:dyDescent="0.25">
      <c r="A29" t="s">
        <v>114</v>
      </c>
      <c r="B29">
        <v>162.65</v>
      </c>
      <c r="C29">
        <f>RANK(Table_1__4[[#This Row],[Av Height]],Table_1__4[Av Height])</f>
        <v>95</v>
      </c>
      <c r="D29" t="str">
        <f>_xlfn.XLOOKUP(Table_1__4[[#This Row],[Column1.1]],Comparison!$AS$5:$AS$219,Comparison!$AS$5:$AS$219,"CHECK MISSING COUNTRY")</f>
        <v>Costa Rica</v>
      </c>
    </row>
    <row r="30" spans="1:4" x14ac:dyDescent="0.25">
      <c r="A30" t="s">
        <v>78</v>
      </c>
      <c r="B30">
        <v>173.45</v>
      </c>
      <c r="C30">
        <f>RANK(Table_1__4[[#This Row],[Av Height]],Table_1__4[Av Height])</f>
        <v>10</v>
      </c>
      <c r="D30" t="str">
        <f>_xlfn.XLOOKUP(Table_1__4[[#This Row],[Column1.1]],Comparison!$AS$5:$AS$219,Comparison!$AS$5:$AS$219,"CHECK MISSING COUNTRY")</f>
        <v>Croatia</v>
      </c>
    </row>
    <row r="31" spans="1:4" x14ac:dyDescent="0.25">
      <c r="A31" t="s">
        <v>149</v>
      </c>
      <c r="B31">
        <v>162</v>
      </c>
      <c r="C31">
        <f>RANK(Table_1__4[[#This Row],[Av Height]],Table_1__4[Av Height])</f>
        <v>102</v>
      </c>
      <c r="D31" t="str">
        <f>_xlfn.XLOOKUP(Table_1__4[[#This Row],[Column1.1]],Comparison!$AS$5:$AS$219,Comparison!$AS$5:$AS$219,"CHECK MISSING COUNTRY")</f>
        <v>Cuba</v>
      </c>
    </row>
    <row r="32" spans="1:4" x14ac:dyDescent="0.25">
      <c r="A32" t="s">
        <v>67</v>
      </c>
      <c r="B32">
        <v>172.4</v>
      </c>
      <c r="C32">
        <f>RANK(Table_1__4[[#This Row],[Av Height]],Table_1__4[Av Height])</f>
        <v>18</v>
      </c>
      <c r="D32" t="str">
        <f>_xlfn.XLOOKUP(Table_1__4[[#This Row],[Column1.1]],Comparison!$AS$5:$AS$219,Comparison!$AS$5:$AS$219,"CHECK MISSING COUNTRY")</f>
        <v>Czech Republic</v>
      </c>
    </row>
    <row r="33" spans="1:4" x14ac:dyDescent="0.25">
      <c r="A33" t="s">
        <v>16</v>
      </c>
      <c r="B33">
        <v>175.14999999999998</v>
      </c>
      <c r="C33">
        <f>RANK(Table_1__4[[#This Row],[Av Height]],Table_1__4[Av Height])</f>
        <v>5</v>
      </c>
      <c r="D33" t="str">
        <f>_xlfn.XLOOKUP(Table_1__4[[#This Row],[Column1.1]],Comparison!$AS$5:$AS$219,Comparison!$AS$5:$AS$219,"CHECK MISSING COUNTRY")</f>
        <v>Denmark</v>
      </c>
    </row>
    <row r="34" spans="1:4" x14ac:dyDescent="0.25">
      <c r="A34" t="s">
        <v>3642</v>
      </c>
      <c r="B34">
        <v>177.85</v>
      </c>
      <c r="C34">
        <f>RANK(Table_1__4[[#This Row],[Av Height]],Table_1__4[Av Height])</f>
        <v>2</v>
      </c>
      <c r="D34" t="str">
        <f>_xlfn.XLOOKUP(Table_1__4[[#This Row],[Column1.1]],Comparison!$AS$5:$AS$219,Comparison!$AS$5:$AS$219,"CHECK MISSING COUNTRY")</f>
        <v>CHECK MISSING COUNTRY</v>
      </c>
    </row>
    <row r="35" spans="1:4" x14ac:dyDescent="0.25">
      <c r="A35" t="s">
        <v>145</v>
      </c>
      <c r="B35">
        <v>165.85</v>
      </c>
      <c r="C35">
        <f>RANK(Table_1__4[[#This Row],[Av Height]],Table_1__4[Av Height])</f>
        <v>61</v>
      </c>
      <c r="D35" t="str">
        <f>_xlfn.XLOOKUP(Table_1__4[[#This Row],[Column1.1]],Comparison!$AS$5:$AS$219,Comparison!$AS$5:$AS$219,"CHECK MISSING COUNTRY")</f>
        <v>Dominican Republic</v>
      </c>
    </row>
    <row r="36" spans="1:4" x14ac:dyDescent="0.25">
      <c r="A36" t="s">
        <v>692</v>
      </c>
      <c r="B36">
        <v>155.80000000000001</v>
      </c>
      <c r="C36">
        <f>RANK(Table_1__4[[#This Row],[Av Height]],Table_1__4[Av Height])</f>
        <v>135</v>
      </c>
      <c r="D36" t="str">
        <f>_xlfn.XLOOKUP(Table_1__4[[#This Row],[Column1.1]],Comparison!$AS$5:$AS$219,Comparison!$AS$5:$AS$219,"CHECK MISSING COUNTRY")</f>
        <v>East Timor</v>
      </c>
    </row>
    <row r="37" spans="1:4" x14ac:dyDescent="0.25">
      <c r="A37" t="s">
        <v>147</v>
      </c>
      <c r="B37">
        <v>160.64999999999998</v>
      </c>
      <c r="C37">
        <f>RANK(Table_1__4[[#This Row],[Av Height]],Table_1__4[Av Height])</f>
        <v>113</v>
      </c>
      <c r="D37" t="str">
        <f>_xlfn.XLOOKUP(Table_1__4[[#This Row],[Column1.1]],Comparison!$AS$5:$AS$219,Comparison!$AS$5:$AS$219,"CHECK MISSING COUNTRY")</f>
        <v>Ecuador</v>
      </c>
    </row>
    <row r="38" spans="1:4" x14ac:dyDescent="0.25">
      <c r="A38" t="s">
        <v>179</v>
      </c>
      <c r="B38">
        <v>164.60000000000002</v>
      </c>
      <c r="C38">
        <f>RANK(Table_1__4[[#This Row],[Av Height]],Table_1__4[Av Height])</f>
        <v>75</v>
      </c>
      <c r="D38" t="str">
        <f>_xlfn.XLOOKUP(Table_1__4[[#This Row],[Column1.1]],Comparison!$AS$5:$AS$219,Comparison!$AS$5:$AS$219,"CHECK MISSING COUNTRY")</f>
        <v>Egypt</v>
      </c>
    </row>
    <row r="39" spans="1:4" x14ac:dyDescent="0.25">
      <c r="A39" t="s">
        <v>215</v>
      </c>
      <c r="B39">
        <v>162</v>
      </c>
      <c r="C39">
        <f>RANK(Table_1__4[[#This Row],[Av Height]],Table_1__4[Av Height])</f>
        <v>102</v>
      </c>
      <c r="D39" t="str">
        <f>_xlfn.XLOOKUP(Table_1__4[[#This Row],[Column1.1]],Comparison!$AS$5:$AS$219,Comparison!$AS$5:$AS$219,"CHECK MISSING COUNTRY")</f>
        <v>El Salvador</v>
      </c>
    </row>
    <row r="40" spans="1:4" x14ac:dyDescent="0.25">
      <c r="A40" t="s">
        <v>65</v>
      </c>
      <c r="B40">
        <v>171.7</v>
      </c>
      <c r="C40">
        <f>RANK(Table_1__4[[#This Row],[Av Height]],Table_1__4[Av Height])</f>
        <v>23</v>
      </c>
      <c r="D40" t="str">
        <f>_xlfn.XLOOKUP(Table_1__4[[#This Row],[Column1.1]],Comparison!$AS$5:$AS$219,Comparison!$AS$5:$AS$219,"CHECK MISSING COUNTRY")</f>
        <v>Estonia</v>
      </c>
    </row>
    <row r="41" spans="1:4" x14ac:dyDescent="0.25">
      <c r="A41" t="s">
        <v>236</v>
      </c>
      <c r="B41">
        <v>163.65</v>
      </c>
      <c r="C41">
        <f>RANK(Table_1__4[[#This Row],[Av Height]],Table_1__4[Av Height])</f>
        <v>88</v>
      </c>
      <c r="D41" t="str">
        <f>_xlfn.XLOOKUP(Table_1__4[[#This Row],[Column1.1]],Comparison!$AS$5:$AS$219,Comparison!$AS$5:$AS$219,"CHECK MISSING COUNTRY")</f>
        <v>Eswatini</v>
      </c>
    </row>
    <row r="42" spans="1:4" x14ac:dyDescent="0.25">
      <c r="A42" t="s">
        <v>285</v>
      </c>
      <c r="B42">
        <v>162.85</v>
      </c>
      <c r="C42">
        <f>RANK(Table_1__4[[#This Row],[Av Height]],Table_1__4[Av Height])</f>
        <v>93</v>
      </c>
      <c r="D42" t="str">
        <f>_xlfn.XLOOKUP(Table_1__4[[#This Row],[Column1.1]],Comparison!$AS$5:$AS$219,Comparison!$AS$5:$AS$219,"CHECK MISSING COUNTRY")</f>
        <v>Ethiopia</v>
      </c>
    </row>
    <row r="43" spans="1:4" x14ac:dyDescent="0.25">
      <c r="A43" t="s">
        <v>178</v>
      </c>
      <c r="B43">
        <v>167.3</v>
      </c>
      <c r="C43">
        <f>RANK(Table_1__4[[#This Row],[Av Height]],Table_1__4[Av Height])</f>
        <v>50</v>
      </c>
      <c r="D43" t="str">
        <f>_xlfn.XLOOKUP(Table_1__4[[#This Row],[Column1.1]],Comparison!$AS$5:$AS$219,Comparison!$AS$5:$AS$219,"CHECK MISSING COUNTRY")</f>
        <v>Fiji</v>
      </c>
    </row>
    <row r="44" spans="1:4" x14ac:dyDescent="0.25">
      <c r="A44" t="s">
        <v>31</v>
      </c>
      <c r="B44">
        <v>173.02500000000001</v>
      </c>
      <c r="C44">
        <f>RANK(Table_1__4[[#This Row],[Av Height]],Table_1__4[Av Height])</f>
        <v>13</v>
      </c>
      <c r="D44" t="str">
        <f>_xlfn.XLOOKUP(Table_1__4[[#This Row],[Column1.1]],Comparison!$AS$5:$AS$219,Comparison!$AS$5:$AS$219,"CHECK MISSING COUNTRY")</f>
        <v>Finland</v>
      </c>
    </row>
    <row r="45" spans="1:4" x14ac:dyDescent="0.25">
      <c r="A45" t="s">
        <v>61</v>
      </c>
      <c r="B45">
        <v>168.52500000000001</v>
      </c>
      <c r="C45">
        <f>RANK(Table_1__4[[#This Row],[Av Height]],Table_1__4[Av Height])</f>
        <v>40</v>
      </c>
      <c r="D45" t="str">
        <f>_xlfn.XLOOKUP(Table_1__4[[#This Row],[Column1.1]],Comparison!$AS$5:$AS$219,Comparison!$AS$5:$AS$219,"CHECK MISSING COUNTRY")</f>
        <v>France</v>
      </c>
    </row>
    <row r="46" spans="1:4" x14ac:dyDescent="0.25">
      <c r="A46" t="s">
        <v>208</v>
      </c>
      <c r="B46">
        <v>165.95</v>
      </c>
      <c r="C46">
        <f>RANK(Table_1__4[[#This Row],[Av Height]],Table_1__4[Av Height])</f>
        <v>56</v>
      </c>
      <c r="D46" t="str">
        <f>_xlfn.XLOOKUP(Table_1__4[[#This Row],[Column1.1]],Comparison!$AS$5:$AS$219,Comparison!$AS$5:$AS$219,"CHECK MISSING COUNTRY")</f>
        <v>Gabon</v>
      </c>
    </row>
    <row r="47" spans="1:4" x14ac:dyDescent="0.25">
      <c r="A47" t="s">
        <v>283</v>
      </c>
      <c r="B47">
        <v>163.32499999999999</v>
      </c>
      <c r="C47">
        <f>RANK(Table_1__4[[#This Row],[Av Height]],Table_1__4[Av Height])</f>
        <v>90</v>
      </c>
      <c r="D47" t="str">
        <f>_xlfn.XLOOKUP(Table_1__4[[#This Row],[Column1.1]],Comparison!$AS$5:$AS$219,Comparison!$AS$5:$AS$219,"CHECK MISSING COUNTRY")</f>
        <v>Gambia</v>
      </c>
    </row>
    <row r="48" spans="1:4" x14ac:dyDescent="0.25">
      <c r="A48" t="s">
        <v>109</v>
      </c>
      <c r="B48">
        <v>167.5</v>
      </c>
      <c r="C48">
        <f>RANK(Table_1__4[[#This Row],[Av Height]],Table_1__4[Av Height])</f>
        <v>47</v>
      </c>
      <c r="D48" t="str">
        <f>_xlfn.XLOOKUP(Table_1__4[[#This Row],[Column1.1]],Comparison!$AS$5:$AS$219,Comparison!$AS$5:$AS$219,"CHECK MISSING COUNTRY")</f>
        <v>Georgia</v>
      </c>
    </row>
    <row r="49" spans="1:4" x14ac:dyDescent="0.25">
      <c r="A49" t="s">
        <v>22</v>
      </c>
      <c r="B49">
        <v>173.16250000000002</v>
      </c>
      <c r="C49">
        <f>RANK(Table_1__4[[#This Row],[Av Height]],Table_1__4[Av Height])</f>
        <v>12</v>
      </c>
      <c r="D49" t="str">
        <f>_xlfn.XLOOKUP(Table_1__4[[#This Row],[Column1.1]],Comparison!$AS$5:$AS$219,Comparison!$AS$5:$AS$219,"CHECK MISSING COUNTRY")</f>
        <v>Germany</v>
      </c>
    </row>
    <row r="50" spans="1:4" x14ac:dyDescent="0.25">
      <c r="A50" t="s">
        <v>240</v>
      </c>
      <c r="B50">
        <v>164</v>
      </c>
      <c r="C50">
        <f>RANK(Table_1__4[[#This Row],[Av Height]],Table_1__4[Av Height])</f>
        <v>83</v>
      </c>
      <c r="D50" t="str">
        <f>_xlfn.XLOOKUP(Table_1__4[[#This Row],[Column1.1]],Comparison!$AS$5:$AS$219,Comparison!$AS$5:$AS$219,"CHECK MISSING COUNTRY")</f>
        <v>Ghana</v>
      </c>
    </row>
    <row r="51" spans="1:4" x14ac:dyDescent="0.25">
      <c r="A51" t="s">
        <v>68</v>
      </c>
      <c r="B51">
        <v>171</v>
      </c>
      <c r="C51">
        <f>RANK(Table_1__4[[#This Row],[Av Height]],Table_1__4[Av Height])</f>
        <v>27</v>
      </c>
      <c r="D51" t="str">
        <f>_xlfn.XLOOKUP(Table_1__4[[#This Row],[Column1.1]],Comparison!$AS$5:$AS$219,Comparison!$AS$5:$AS$219,"CHECK MISSING COUNTRY")</f>
        <v>Greece</v>
      </c>
    </row>
    <row r="52" spans="1:4" x14ac:dyDescent="0.25">
      <c r="A52" t="s">
        <v>228</v>
      </c>
      <c r="B52">
        <v>154.1</v>
      </c>
      <c r="C52">
        <f>RANK(Table_1__4[[#This Row],[Av Height]],Table_1__4[Av Height])</f>
        <v>136</v>
      </c>
      <c r="D52" t="str">
        <f>_xlfn.XLOOKUP(Table_1__4[[#This Row],[Column1.1]],Comparison!$AS$5:$AS$219,Comparison!$AS$5:$AS$219,"CHECK MISSING COUNTRY")</f>
        <v>Guatemala</v>
      </c>
    </row>
    <row r="53" spans="1:4" x14ac:dyDescent="0.25">
      <c r="A53" t="s">
        <v>230</v>
      </c>
      <c r="B53">
        <v>160.55000000000001</v>
      </c>
      <c r="C53">
        <f>RANK(Table_1__4[[#This Row],[Av Height]],Table_1__4[Av Height])</f>
        <v>114</v>
      </c>
      <c r="D53" t="str">
        <f>_xlfn.XLOOKUP(Table_1__4[[#This Row],[Column1.1]],Comparison!$AS$5:$AS$219,Comparison!$AS$5:$AS$219,"CHECK MISSING COUNTRY")</f>
        <v>Honduras</v>
      </c>
    </row>
    <row r="54" spans="1:4" x14ac:dyDescent="0.25">
      <c r="A54" t="s">
        <v>14</v>
      </c>
      <c r="B54">
        <v>165.97499999999999</v>
      </c>
      <c r="C54">
        <f>RANK(Table_1__4[[#This Row],[Av Height]],Table_1__4[Av Height])</f>
        <v>55</v>
      </c>
      <c r="D54" t="str">
        <f>_xlfn.XLOOKUP(Table_1__4[[#This Row],[Column1.1]],Comparison!$AS$5:$AS$219,Comparison!$AS$5:$AS$219,"CHECK MISSING COUNTRY")</f>
        <v>Hong Kong</v>
      </c>
    </row>
    <row r="55" spans="1:4" x14ac:dyDescent="0.25">
      <c r="A55" t="s">
        <v>11</v>
      </c>
      <c r="B55">
        <v>174.5</v>
      </c>
      <c r="C55">
        <f>RANK(Table_1__4[[#This Row],[Av Height]],Table_1__4[Av Height])</f>
        <v>7</v>
      </c>
      <c r="D55" t="str">
        <f>_xlfn.XLOOKUP(Table_1__4[[#This Row],[Column1.1]],Comparison!$AS$5:$AS$219,Comparison!$AS$5:$AS$219,"CHECK MISSING COUNTRY")</f>
        <v>Iceland</v>
      </c>
    </row>
    <row r="56" spans="1:4" x14ac:dyDescent="0.25">
      <c r="A56" t="s">
        <v>225</v>
      </c>
      <c r="B56">
        <v>162.47499999999999</v>
      </c>
      <c r="C56">
        <f>RANK(Table_1__4[[#This Row],[Av Height]],Table_1__4[Av Height])</f>
        <v>96</v>
      </c>
      <c r="D56" t="str">
        <f>_xlfn.XLOOKUP(Table_1__4[[#This Row],[Column1.1]],Comparison!$AS$5:$AS$219,Comparison!$AS$5:$AS$219,"CHECK MISSING COUNTRY")</f>
        <v>India</v>
      </c>
    </row>
    <row r="57" spans="1:4" x14ac:dyDescent="0.25">
      <c r="A57" t="s">
        <v>191</v>
      </c>
      <c r="B57">
        <v>159.05000000000001</v>
      </c>
      <c r="C57">
        <f>RANK(Table_1__4[[#This Row],[Av Height]],Table_1__4[Av Height])</f>
        <v>119</v>
      </c>
      <c r="D57" t="str">
        <f>_xlfn.XLOOKUP(Table_1__4[[#This Row],[Column1.1]],Comparison!$AS$5:$AS$219,Comparison!$AS$5:$AS$219,"CHECK MISSING COUNTRY")</f>
        <v>Indonesia</v>
      </c>
    </row>
    <row r="58" spans="1:4" x14ac:dyDescent="0.25">
      <c r="A58" t="s">
        <v>139</v>
      </c>
      <c r="B58">
        <v>165.2</v>
      </c>
      <c r="C58">
        <f>RANK(Table_1__4[[#This Row],[Av Height]],Table_1__4[Av Height])</f>
        <v>69</v>
      </c>
      <c r="D58" t="str">
        <f>_xlfn.XLOOKUP(Table_1__4[[#This Row],[Column1.1]],Comparison!$AS$5:$AS$219,Comparison!$AS$5:$AS$219,"CHECK MISSING COUNTRY")</f>
        <v>Iran</v>
      </c>
    </row>
    <row r="59" spans="1:4" x14ac:dyDescent="0.25">
      <c r="A59" t="s">
        <v>216</v>
      </c>
      <c r="B59">
        <v>164.4</v>
      </c>
      <c r="C59">
        <f>RANK(Table_1__4[[#This Row],[Av Height]],Table_1__4[Av Height])</f>
        <v>78</v>
      </c>
      <c r="D59" t="str">
        <f>_xlfn.XLOOKUP(Table_1__4[[#This Row],[Column1.1]],Comparison!$AS$5:$AS$219,Comparison!$AS$5:$AS$219,"CHECK MISSING COUNTRY")</f>
        <v>Iraq</v>
      </c>
    </row>
    <row r="60" spans="1:4" x14ac:dyDescent="0.25">
      <c r="A60" t="s">
        <v>20</v>
      </c>
      <c r="B60">
        <v>170</v>
      </c>
      <c r="C60">
        <f>RANK(Table_1__4[[#This Row],[Av Height]],Table_1__4[Av Height])</f>
        <v>32</v>
      </c>
      <c r="D60" t="str">
        <f>_xlfn.XLOOKUP(Table_1__4[[#This Row],[Column1.1]],Comparison!$AS$5:$AS$219,Comparison!$AS$5:$AS$219,"CHECK MISSING COUNTRY")</f>
        <v>Ireland</v>
      </c>
    </row>
    <row r="61" spans="1:4" x14ac:dyDescent="0.25">
      <c r="A61" t="s">
        <v>56</v>
      </c>
      <c r="B61">
        <v>171.5</v>
      </c>
      <c r="C61">
        <f>RANK(Table_1__4[[#This Row],[Av Height]],Table_1__4[Av Height])</f>
        <v>24</v>
      </c>
      <c r="D61" t="str">
        <f>_xlfn.XLOOKUP(Table_1__4[[#This Row],[Column1.1]],Comparison!$AS$5:$AS$219,Comparison!$AS$5:$AS$219,"CHECK MISSING COUNTRY")</f>
        <v>Israel</v>
      </c>
    </row>
    <row r="62" spans="1:4" x14ac:dyDescent="0.25">
      <c r="A62" t="s">
        <v>64</v>
      </c>
      <c r="B62">
        <v>170.79999999999998</v>
      </c>
      <c r="C62">
        <f>RANK(Table_1__4[[#This Row],[Av Height]],Table_1__4[Av Height])</f>
        <v>28</v>
      </c>
      <c r="D62" t="str">
        <f>_xlfn.XLOOKUP(Table_1__4[[#This Row],[Column1.1]],Comparison!$AS$5:$AS$219,Comparison!$AS$5:$AS$219,"CHECK MISSING COUNTRY")</f>
        <v>Italy</v>
      </c>
    </row>
    <row r="63" spans="1:4" x14ac:dyDescent="0.25">
      <c r="A63" t="s">
        <v>272</v>
      </c>
      <c r="B63">
        <v>164.6</v>
      </c>
      <c r="C63">
        <f>RANK(Table_1__4[[#This Row],[Av Height]],Table_1__4[Av Height])</f>
        <v>76</v>
      </c>
      <c r="D63" t="str">
        <f>_xlfn.XLOOKUP(Table_1__4[[#This Row],[Column1.1]],Comparison!$AS$5:$AS$219,Comparison!$AS$5:$AS$219,"CHECK MISSING COUNTRY")</f>
        <v>Ivory Coast</v>
      </c>
    </row>
    <row r="64" spans="1:4" x14ac:dyDescent="0.25">
      <c r="A64" t="s">
        <v>196</v>
      </c>
      <c r="B64">
        <v>166.3</v>
      </c>
      <c r="C64">
        <f>RANK(Table_1__4[[#This Row],[Av Height]],Table_1__4[Av Height])</f>
        <v>53</v>
      </c>
      <c r="D64" t="str">
        <f>_xlfn.XLOOKUP(Table_1__4[[#This Row],[Column1.1]],Comparison!$AS$5:$AS$219,Comparison!$AS$5:$AS$219,"CHECK MISSING COUNTRY")</f>
        <v>Jamaica</v>
      </c>
    </row>
    <row r="65" spans="1:4" x14ac:dyDescent="0.25">
      <c r="A65" t="s">
        <v>54</v>
      </c>
      <c r="B65">
        <v>164.79999999999998</v>
      </c>
      <c r="C65">
        <f>RANK(Table_1__4[[#This Row],[Av Height]],Table_1__4[Av Height])</f>
        <v>73</v>
      </c>
      <c r="D65" t="str">
        <f>_xlfn.XLOOKUP(Table_1__4[[#This Row],[Column1.1]],Comparison!$AS$5:$AS$219,Comparison!$AS$5:$AS$219,"CHECK MISSING COUNTRY")</f>
        <v>Japan</v>
      </c>
    </row>
    <row r="66" spans="1:4" x14ac:dyDescent="0.25">
      <c r="A66" t="s">
        <v>171</v>
      </c>
      <c r="B66">
        <v>166</v>
      </c>
      <c r="C66">
        <f>RANK(Table_1__4[[#This Row],[Av Height]],Table_1__4[Av Height])</f>
        <v>54</v>
      </c>
      <c r="D66" t="str">
        <f>_xlfn.XLOOKUP(Table_1__4[[#This Row],[Column1.1]],Comparison!$AS$5:$AS$219,Comparison!$AS$5:$AS$219,"CHECK MISSING COUNTRY")</f>
        <v>Jordan</v>
      </c>
    </row>
    <row r="67" spans="1:4" x14ac:dyDescent="0.25">
      <c r="A67" t="s">
        <v>243</v>
      </c>
      <c r="B67">
        <v>163.89999999999998</v>
      </c>
      <c r="C67">
        <f>RANK(Table_1__4[[#This Row],[Av Height]],Table_1__4[Av Height])</f>
        <v>87</v>
      </c>
      <c r="D67" t="str">
        <f>_xlfn.XLOOKUP(Table_1__4[[#This Row],[Column1.1]],Comparison!$AS$5:$AS$219,Comparison!$AS$5:$AS$219,"CHECK MISSING COUNTRY")</f>
        <v>Kenya</v>
      </c>
    </row>
    <row r="68" spans="1:4" x14ac:dyDescent="0.25">
      <c r="A68" t="s">
        <v>229</v>
      </c>
      <c r="B68">
        <v>164.55</v>
      </c>
      <c r="C68">
        <f>RANK(Table_1__4[[#This Row],[Av Height]],Table_1__4[Av Height])</f>
        <v>77</v>
      </c>
      <c r="D68" t="str">
        <f>_xlfn.XLOOKUP(Table_1__4[[#This Row],[Column1.1]],Comparison!$AS$5:$AS$219,Comparison!$AS$5:$AS$219,"CHECK MISSING COUNTRY")</f>
        <v>Kiribati</v>
      </c>
    </row>
    <row r="69" spans="1:4" x14ac:dyDescent="0.25">
      <c r="A69" t="s">
        <v>744</v>
      </c>
      <c r="B69">
        <v>160.25</v>
      </c>
      <c r="C69">
        <f>RANK(Table_1__4[[#This Row],[Av Height]],Table_1__4[Av Height])</f>
        <v>116</v>
      </c>
      <c r="D69" t="str">
        <f>_xlfn.XLOOKUP(Table_1__4[[#This Row],[Column1.1]],Comparison!$AS$5:$AS$219,Comparison!$AS$5:$AS$219,"CHECK MISSING COUNTRY")</f>
        <v>North Korea</v>
      </c>
    </row>
    <row r="70" spans="1:4" x14ac:dyDescent="0.25">
      <c r="A70" t="s">
        <v>43</v>
      </c>
      <c r="B70">
        <v>168.22499999999999</v>
      </c>
      <c r="C70">
        <f>RANK(Table_1__4[[#This Row],[Av Height]],Table_1__4[Av Height])</f>
        <v>43</v>
      </c>
      <c r="D70" t="str">
        <f>_xlfn.XLOOKUP(Table_1__4[[#This Row],[Column1.1]],Comparison!$AS$5:$AS$219,Comparison!$AS$5:$AS$219,"CHECK MISSING COUNTRY")</f>
        <v>South Korea</v>
      </c>
    </row>
    <row r="71" spans="1:4" x14ac:dyDescent="0.25">
      <c r="A71" t="s">
        <v>3643</v>
      </c>
      <c r="B71">
        <v>172.6</v>
      </c>
      <c r="C71">
        <f>RANK(Table_1__4[[#This Row],[Av Height]],Table_1__4[Av Height])</f>
        <v>15</v>
      </c>
      <c r="D71" t="str">
        <f>_xlfn.XLOOKUP(Table_1__4[[#This Row],[Column1.1]],Comparison!$AS$5:$AS$219,Comparison!$AS$5:$AS$219,"CHECK MISSING COUNTRY")</f>
        <v>CHECK MISSING COUNTRY</v>
      </c>
    </row>
    <row r="72" spans="1:4" x14ac:dyDescent="0.25">
      <c r="A72" t="s">
        <v>586</v>
      </c>
      <c r="B72">
        <v>173.7</v>
      </c>
      <c r="C72">
        <f>RANK(Table_1__4[[#This Row],[Av Height]],Table_1__4[Av Height])</f>
        <v>9</v>
      </c>
      <c r="D72" t="str">
        <f>_xlfn.XLOOKUP(Table_1__4[[#This Row],[Column1.1]],Comparison!$AS$5:$AS$219,Comparison!$AS$5:$AS$219,"CHECK MISSING COUNTRY")</f>
        <v>CHECK MISSING COUNTRY</v>
      </c>
    </row>
    <row r="73" spans="1:4" x14ac:dyDescent="0.25">
      <c r="A73" t="s">
        <v>95</v>
      </c>
      <c r="B73">
        <v>165.3</v>
      </c>
      <c r="C73">
        <f>RANK(Table_1__4[[#This Row],[Av Height]],Table_1__4[Av Height])</f>
        <v>68</v>
      </c>
      <c r="D73" t="str">
        <f>_xlfn.XLOOKUP(Table_1__4[[#This Row],[Column1.1]],Comparison!$AS$5:$AS$219,Comparison!$AS$5:$AS$219,"CHECK MISSING COUNTRY")</f>
        <v>Kuwait</v>
      </c>
    </row>
    <row r="74" spans="1:4" x14ac:dyDescent="0.25">
      <c r="A74" t="s">
        <v>231</v>
      </c>
      <c r="B74">
        <v>157.80000000000001</v>
      </c>
      <c r="C74">
        <f>RANK(Table_1__4[[#This Row],[Av Height]],Table_1__4[Av Height])</f>
        <v>126</v>
      </c>
      <c r="D74" t="str">
        <f>_xlfn.XLOOKUP(Table_1__4[[#This Row],[Column1.1]],Comparison!$AS$5:$AS$219,Comparison!$AS$5:$AS$219,"CHECK MISSING COUNTRY")</f>
        <v>Laos</v>
      </c>
    </row>
    <row r="75" spans="1:4" x14ac:dyDescent="0.25">
      <c r="A75" t="s">
        <v>74</v>
      </c>
      <c r="B75">
        <v>175</v>
      </c>
      <c r="C75">
        <f>RANK(Table_1__4[[#This Row],[Av Height]],Table_1__4[Av Height])</f>
        <v>6</v>
      </c>
      <c r="D75" t="str">
        <f>_xlfn.XLOOKUP(Table_1__4[[#This Row],[Column1.1]],Comparison!$AS$5:$AS$219,Comparison!$AS$5:$AS$219,"CHECK MISSING COUNTRY")</f>
        <v>Latvia</v>
      </c>
    </row>
    <row r="76" spans="1:4" x14ac:dyDescent="0.25">
      <c r="A76" t="s">
        <v>188</v>
      </c>
      <c r="B76">
        <v>168.25</v>
      </c>
      <c r="C76">
        <f>RANK(Table_1__4[[#This Row],[Av Height]],Table_1__4[Av Height])</f>
        <v>42</v>
      </c>
      <c r="D76" t="str">
        <f>_xlfn.XLOOKUP(Table_1__4[[#This Row],[Column1.1]],Comparison!$AS$5:$AS$219,Comparison!$AS$5:$AS$219,"CHECK MISSING COUNTRY")</f>
        <v>Lebanon</v>
      </c>
    </row>
    <row r="77" spans="1:4" x14ac:dyDescent="0.25">
      <c r="A77" t="s">
        <v>287</v>
      </c>
      <c r="B77">
        <v>157.64999999999998</v>
      </c>
      <c r="C77">
        <f>RANK(Table_1__4[[#This Row],[Av Height]],Table_1__4[Av Height])</f>
        <v>128</v>
      </c>
      <c r="D77" t="str">
        <f>_xlfn.XLOOKUP(Table_1__4[[#This Row],[Column1.1]],Comparison!$AS$5:$AS$219,Comparison!$AS$5:$AS$219,"CHECK MISSING COUNTRY")</f>
        <v>Liberia</v>
      </c>
    </row>
    <row r="78" spans="1:4" x14ac:dyDescent="0.25">
      <c r="A78" t="s">
        <v>288</v>
      </c>
      <c r="B78">
        <v>158.5</v>
      </c>
      <c r="C78">
        <f>RANK(Table_1__4[[#This Row],[Av Height]],Table_1__4[Av Height])</f>
        <v>122</v>
      </c>
      <c r="D78" t="str">
        <f>_xlfn.XLOOKUP(Table_1__4[[#This Row],[Column1.1]],Comparison!$AS$5:$AS$219,Comparison!$AS$5:$AS$219,"CHECK MISSING COUNTRY")</f>
        <v>Madagascar</v>
      </c>
    </row>
    <row r="79" spans="1:4" x14ac:dyDescent="0.25">
      <c r="A79" t="s">
        <v>112</v>
      </c>
      <c r="B79">
        <v>160.69</v>
      </c>
      <c r="C79">
        <f>RANK(Table_1__4[[#This Row],[Av Height]],Table_1__4[Av Height])</f>
        <v>112</v>
      </c>
      <c r="D79" t="str">
        <f>_xlfn.XLOOKUP(Table_1__4[[#This Row],[Column1.1]],Comparison!$AS$5:$AS$219,Comparison!$AS$5:$AS$219,"CHECK MISSING COUNTRY")</f>
        <v>Malaysia</v>
      </c>
    </row>
    <row r="80" spans="1:4" x14ac:dyDescent="0.25">
      <c r="A80" t="s">
        <v>281</v>
      </c>
      <c r="B80">
        <v>160.17500000000001</v>
      </c>
      <c r="C80">
        <f>RANK(Table_1__4[[#This Row],[Av Height]],Table_1__4[Av Height])</f>
        <v>117</v>
      </c>
      <c r="D80" t="str">
        <f>_xlfn.XLOOKUP(Table_1__4[[#This Row],[Column1.1]],Comparison!$AS$5:$AS$219,Comparison!$AS$5:$AS$219,"CHECK MISSING COUNTRY")</f>
        <v>Malawi</v>
      </c>
    </row>
    <row r="81" spans="1:4" x14ac:dyDescent="0.25">
      <c r="A81" t="s">
        <v>152</v>
      </c>
      <c r="B81">
        <v>158.85</v>
      </c>
      <c r="C81">
        <f>RANK(Table_1__4[[#This Row],[Av Height]],Table_1__4[Av Height])</f>
        <v>120</v>
      </c>
      <c r="D81" t="str">
        <f>_xlfn.XLOOKUP(Table_1__4[[#This Row],[Column1.1]],Comparison!$AS$5:$AS$219,Comparison!$AS$5:$AS$219,"CHECK MISSING COUNTRY")</f>
        <v>Maldives</v>
      </c>
    </row>
    <row r="82" spans="1:4" x14ac:dyDescent="0.25">
      <c r="A82" t="s">
        <v>301</v>
      </c>
      <c r="B82">
        <v>165.85000000000002</v>
      </c>
      <c r="C82">
        <f>RANK(Table_1__4[[#This Row],[Av Height]],Table_1__4[Av Height])</f>
        <v>60</v>
      </c>
      <c r="D82" t="str">
        <f>_xlfn.XLOOKUP(Table_1__4[[#This Row],[Column1.1]],Comparison!$AS$5:$AS$219,Comparison!$AS$5:$AS$219,"CHECK MISSING COUNTRY")</f>
        <v>Mali</v>
      </c>
    </row>
    <row r="83" spans="1:4" x14ac:dyDescent="0.25">
      <c r="A83" t="s">
        <v>57</v>
      </c>
      <c r="B83">
        <v>170.25</v>
      </c>
      <c r="C83">
        <f>RANK(Table_1__4[[#This Row],[Av Height]],Table_1__4[Av Height])</f>
        <v>30</v>
      </c>
      <c r="D83" t="str">
        <f>_xlfn.XLOOKUP(Table_1__4[[#This Row],[Column1.1]],Comparison!$AS$5:$AS$219,Comparison!$AS$5:$AS$219,"CHECK MISSING COUNTRY")</f>
        <v>Malta</v>
      </c>
    </row>
    <row r="84" spans="1:4" x14ac:dyDescent="0.25">
      <c r="A84" t="s">
        <v>175</v>
      </c>
      <c r="B84">
        <v>157.44999999999999</v>
      </c>
      <c r="C84">
        <f>RANK(Table_1__4[[#This Row],[Av Height]],Table_1__4[Av Height])</f>
        <v>131</v>
      </c>
      <c r="D84" t="str">
        <f>_xlfn.XLOOKUP(Table_1__4[[#This Row],[Column1.1]],Comparison!$AS$5:$AS$219,Comparison!$AS$5:$AS$219,"CHECK MISSING COUNTRY")</f>
        <v>Marshall Islands</v>
      </c>
    </row>
    <row r="85" spans="1:4" x14ac:dyDescent="0.25">
      <c r="A85" t="s">
        <v>271</v>
      </c>
      <c r="B85">
        <v>164.10000000000002</v>
      </c>
      <c r="C85">
        <f>RANK(Table_1__4[[#This Row],[Av Height]],Table_1__4[Av Height])</f>
        <v>80</v>
      </c>
      <c r="D85" t="str">
        <f>_xlfn.XLOOKUP(Table_1__4[[#This Row],[Column1.1]],Comparison!$AS$5:$AS$219,Comparison!$AS$5:$AS$219,"CHECK MISSING COUNTRY")</f>
        <v>Mauritania</v>
      </c>
    </row>
    <row r="86" spans="1:4" x14ac:dyDescent="0.25">
      <c r="A86" t="s">
        <v>137</v>
      </c>
      <c r="B86">
        <v>165.5</v>
      </c>
      <c r="C86">
        <f>RANK(Table_1__4[[#This Row],[Av Height]],Table_1__4[Av Height])</f>
        <v>65</v>
      </c>
      <c r="D86" t="str">
        <f>_xlfn.XLOOKUP(Table_1__4[[#This Row],[Column1.1]],Comparison!$AS$5:$AS$219,Comparison!$AS$5:$AS$219,"CHECK MISSING COUNTRY")</f>
        <v>Mexico</v>
      </c>
    </row>
    <row r="87" spans="1:4" x14ac:dyDescent="0.25">
      <c r="A87" t="s">
        <v>3644</v>
      </c>
      <c r="B87">
        <v>164.05</v>
      </c>
      <c r="C87">
        <f>RANK(Table_1__4[[#This Row],[Av Height]],Table_1__4[Av Height])</f>
        <v>82</v>
      </c>
      <c r="D87" t="str">
        <f>_xlfn.XLOOKUP(Table_1__4[[#This Row],[Column1.1]],Comparison!$AS$5:$AS$219,Comparison!$AS$5:$AS$219,"CHECK MISSING COUNTRY")</f>
        <v>CHECK MISSING COUNTRY</v>
      </c>
    </row>
    <row r="88" spans="1:4" x14ac:dyDescent="0.25">
      <c r="A88" t="s">
        <v>150</v>
      </c>
      <c r="B88">
        <v>167.4</v>
      </c>
      <c r="C88">
        <f>RANK(Table_1__4[[#This Row],[Av Height]],Table_1__4[Av Height])</f>
        <v>49</v>
      </c>
      <c r="D88" t="str">
        <f>_xlfn.XLOOKUP(Table_1__4[[#This Row],[Column1.1]],Comparison!$AS$5:$AS$219,Comparison!$AS$5:$AS$219,"CHECK MISSING COUNTRY")</f>
        <v>Moldova</v>
      </c>
    </row>
    <row r="89" spans="1:4" x14ac:dyDescent="0.25">
      <c r="A89" t="s">
        <v>166</v>
      </c>
      <c r="B89">
        <v>162.30000000000001</v>
      </c>
      <c r="C89">
        <f>RANK(Table_1__4[[#This Row],[Av Height]],Table_1__4[Av Height])</f>
        <v>99</v>
      </c>
      <c r="D89" t="str">
        <f>_xlfn.XLOOKUP(Table_1__4[[#This Row],[Column1.1]],Comparison!$AS$5:$AS$219,Comparison!$AS$5:$AS$219,"CHECK MISSING COUNTRY")</f>
        <v>Mongolia</v>
      </c>
    </row>
    <row r="90" spans="1:4" x14ac:dyDescent="0.25">
      <c r="A90" t="s">
        <v>96</v>
      </c>
      <c r="B90">
        <v>176.15</v>
      </c>
      <c r="C90">
        <f>RANK(Table_1__4[[#This Row],[Av Height]],Table_1__4[Av Height])</f>
        <v>3</v>
      </c>
      <c r="D90" t="str">
        <f>_xlfn.XLOOKUP(Table_1__4[[#This Row],[Column1.1]],Comparison!$AS$5:$AS$219,Comparison!$AS$5:$AS$219,"CHECK MISSING COUNTRY")</f>
        <v>Montenegro</v>
      </c>
    </row>
    <row r="91" spans="1:4" x14ac:dyDescent="0.25">
      <c r="A91" t="s">
        <v>203</v>
      </c>
      <c r="B91">
        <v>165.5</v>
      </c>
      <c r="C91">
        <f>RANK(Table_1__4[[#This Row],[Av Height]],Table_1__4[Av Height])</f>
        <v>65</v>
      </c>
      <c r="D91" t="str">
        <f>_xlfn.XLOOKUP(Table_1__4[[#This Row],[Column1.1]],Comparison!$AS$5:$AS$219,Comparison!$AS$5:$AS$219,"CHECK MISSING COUNTRY")</f>
        <v>Morocco</v>
      </c>
    </row>
    <row r="92" spans="1:4" x14ac:dyDescent="0.25">
      <c r="A92" t="s">
        <v>239</v>
      </c>
      <c r="B92">
        <v>158.44999999999999</v>
      </c>
      <c r="C92">
        <f>RANK(Table_1__4[[#This Row],[Av Height]],Table_1__4[Av Height])</f>
        <v>124</v>
      </c>
      <c r="D92" t="str">
        <f>_xlfn.XLOOKUP(Table_1__4[[#This Row],[Column1.1]],Comparison!$AS$5:$AS$219,Comparison!$AS$5:$AS$219,"CHECK MISSING COUNTRY")</f>
        <v>Myanmar</v>
      </c>
    </row>
    <row r="93" spans="1:4" x14ac:dyDescent="0.25">
      <c r="A93" t="s">
        <v>206</v>
      </c>
      <c r="B93">
        <v>162.35</v>
      </c>
      <c r="C93">
        <f>RANK(Table_1__4[[#This Row],[Av Height]],Table_1__4[Av Height])</f>
        <v>98</v>
      </c>
      <c r="D93" t="str">
        <f>_xlfn.XLOOKUP(Table_1__4[[#This Row],[Column1.1]],Comparison!$AS$5:$AS$219,Comparison!$AS$5:$AS$219,"CHECK MISSING COUNTRY")</f>
        <v>Nauru</v>
      </c>
    </row>
    <row r="94" spans="1:4" x14ac:dyDescent="0.25">
      <c r="A94" t="s">
        <v>241</v>
      </c>
      <c r="B94">
        <v>156.47500000000002</v>
      </c>
      <c r="C94">
        <f>RANK(Table_1__4[[#This Row],[Av Height]],Table_1__4[Av Height])</f>
        <v>133</v>
      </c>
      <c r="D94" t="str">
        <f>_xlfn.XLOOKUP(Table_1__4[[#This Row],[Column1.1]],Comparison!$AS$5:$AS$219,Comparison!$AS$5:$AS$219,"CHECK MISSING COUNTRY")</f>
        <v>Nepal</v>
      </c>
    </row>
    <row r="95" spans="1:4" x14ac:dyDescent="0.25">
      <c r="A95" t="s">
        <v>24</v>
      </c>
      <c r="B95">
        <v>176.05</v>
      </c>
      <c r="C95">
        <f>RANK(Table_1__4[[#This Row],[Av Height]],Table_1__4[Av Height])</f>
        <v>4</v>
      </c>
      <c r="D95" t="str">
        <f>_xlfn.XLOOKUP(Table_1__4[[#This Row],[Column1.1]],Comparison!$AS$5:$AS$219,Comparison!$AS$5:$AS$219,"CHECK MISSING COUNTRY")</f>
        <v>Netherlands</v>
      </c>
    </row>
    <row r="96" spans="1:4" x14ac:dyDescent="0.25">
      <c r="A96" t="s">
        <v>35</v>
      </c>
      <c r="B96">
        <v>170.5</v>
      </c>
      <c r="C96">
        <f>RANK(Table_1__4[[#This Row],[Av Height]],Table_1__4[Av Height])</f>
        <v>29</v>
      </c>
      <c r="D96" t="str">
        <f>_xlfn.XLOOKUP(Table_1__4[[#This Row],[Column1.1]],Comparison!$AS$5:$AS$219,Comparison!$AS$5:$AS$219,"CHECK MISSING COUNTRY")</f>
        <v>New Zealand</v>
      </c>
    </row>
    <row r="97" spans="1:4" x14ac:dyDescent="0.25">
      <c r="A97" t="s">
        <v>220</v>
      </c>
      <c r="B97">
        <v>160.75</v>
      </c>
      <c r="C97">
        <f>RANK(Table_1__4[[#This Row],[Av Height]],Table_1__4[Av Height])</f>
        <v>111</v>
      </c>
      <c r="D97" t="str">
        <f>_xlfn.XLOOKUP(Table_1__4[[#This Row],[Column1.1]],Comparison!$AS$5:$AS$219,Comparison!$AS$5:$AS$219,"CHECK MISSING COUNTRY")</f>
        <v>Nicaragua</v>
      </c>
    </row>
    <row r="98" spans="1:4" x14ac:dyDescent="0.25">
      <c r="A98" t="s">
        <v>266</v>
      </c>
      <c r="B98">
        <v>162.27500000000001</v>
      </c>
      <c r="C98">
        <f>RANK(Table_1__4[[#This Row],[Av Height]],Table_1__4[Av Height])</f>
        <v>100</v>
      </c>
      <c r="D98" t="str">
        <f>_xlfn.XLOOKUP(Table_1__4[[#This Row],[Column1.1]],Comparison!$AS$5:$AS$219,Comparison!$AS$5:$AS$219,"CHECK MISSING COUNTRY")</f>
        <v>Nigeria</v>
      </c>
    </row>
    <row r="99" spans="1:4" x14ac:dyDescent="0.25">
      <c r="A99" t="s">
        <v>148</v>
      </c>
      <c r="B99">
        <v>172</v>
      </c>
      <c r="C99">
        <f>RANK(Table_1__4[[#This Row],[Av Height]],Table_1__4[Av Height])</f>
        <v>21</v>
      </c>
      <c r="D99" t="str">
        <f>_xlfn.XLOOKUP(Table_1__4[[#This Row],[Column1.1]],Comparison!$AS$5:$AS$219,Comparison!$AS$5:$AS$219,"CHECK MISSING COUNTRY")</f>
        <v>North Macedonia</v>
      </c>
    </row>
    <row r="100" spans="1:4" x14ac:dyDescent="0.25">
      <c r="A100" t="s">
        <v>9</v>
      </c>
      <c r="B100">
        <v>173.42500000000001</v>
      </c>
      <c r="C100">
        <f>RANK(Table_1__4[[#This Row],[Av Height]],Table_1__4[Av Height])</f>
        <v>11</v>
      </c>
      <c r="D100" t="str">
        <f>_xlfn.XLOOKUP(Table_1__4[[#This Row],[Column1.1]],Comparison!$AS$5:$AS$219,Comparison!$AS$5:$AS$219,"CHECK MISSING COUNTRY")</f>
        <v>Norway</v>
      </c>
    </row>
    <row r="101" spans="1:4" x14ac:dyDescent="0.25">
      <c r="A101" t="s">
        <v>106</v>
      </c>
      <c r="B101">
        <v>161.75</v>
      </c>
      <c r="C101">
        <f>RANK(Table_1__4[[#This Row],[Av Height]],Table_1__4[Av Height])</f>
        <v>105</v>
      </c>
      <c r="D101" t="str">
        <f>_xlfn.XLOOKUP(Table_1__4[[#This Row],[Column1.1]],Comparison!$AS$5:$AS$219,Comparison!$AS$5:$AS$219,"CHECK MISSING COUNTRY")</f>
        <v>Oman</v>
      </c>
    </row>
    <row r="102" spans="1:4" x14ac:dyDescent="0.25">
      <c r="A102" t="s">
        <v>254</v>
      </c>
      <c r="B102">
        <v>158</v>
      </c>
      <c r="C102">
        <f>RANK(Table_1__4[[#This Row],[Av Height]],Table_1__4[Av Height])</f>
        <v>125</v>
      </c>
      <c r="D102" t="str">
        <f>_xlfn.XLOOKUP(Table_1__4[[#This Row],[Column1.1]],Comparison!$AS$5:$AS$219,Comparison!$AS$5:$AS$219,"CHECK MISSING COUNTRY")</f>
        <v>Papua New Guinea</v>
      </c>
    </row>
    <row r="103" spans="1:4" x14ac:dyDescent="0.25">
      <c r="A103" t="s">
        <v>154</v>
      </c>
      <c r="B103">
        <v>157.5</v>
      </c>
      <c r="C103">
        <f>RANK(Table_1__4[[#This Row],[Av Height]],Table_1__4[Av Height])</f>
        <v>129</v>
      </c>
      <c r="D103" t="str">
        <f>_xlfn.XLOOKUP(Table_1__4[[#This Row],[Column1.1]],Comparison!$AS$5:$AS$219,Comparison!$AS$5:$AS$219,"CHECK MISSING COUNTRY")</f>
        <v>Peru</v>
      </c>
    </row>
    <row r="104" spans="1:4" x14ac:dyDescent="0.25">
      <c r="A104" t="s">
        <v>193</v>
      </c>
      <c r="B104">
        <v>157.65</v>
      </c>
      <c r="C104">
        <f>RANK(Table_1__4[[#This Row],[Av Height]],Table_1__4[Av Height])</f>
        <v>127</v>
      </c>
      <c r="D104" t="str">
        <f>_xlfn.XLOOKUP(Table_1__4[[#This Row],[Column1.1]],Comparison!$AS$5:$AS$219,Comparison!$AS$5:$AS$219,"CHECK MISSING COUNTRY")</f>
        <v>Philippines</v>
      </c>
    </row>
    <row r="105" spans="1:4" x14ac:dyDescent="0.25">
      <c r="A105" t="s">
        <v>73</v>
      </c>
      <c r="B105">
        <v>168.85</v>
      </c>
      <c r="C105">
        <f>RANK(Table_1__4[[#This Row],[Av Height]],Table_1__4[Av Height])</f>
        <v>37</v>
      </c>
      <c r="D105" t="str">
        <f>_xlfn.XLOOKUP(Table_1__4[[#This Row],[Column1.1]],Comparison!$AS$5:$AS$219,Comparison!$AS$5:$AS$219,"CHECK MISSING COUNTRY")</f>
        <v>Poland</v>
      </c>
    </row>
    <row r="106" spans="1:4" x14ac:dyDescent="0.25">
      <c r="A106" t="s">
        <v>80</v>
      </c>
      <c r="B106">
        <v>165.2</v>
      </c>
      <c r="C106">
        <f>RANK(Table_1__4[[#This Row],[Av Height]],Table_1__4[Av Height])</f>
        <v>69</v>
      </c>
      <c r="D106" t="str">
        <f>_xlfn.XLOOKUP(Table_1__4[[#This Row],[Column1.1]],Comparison!$AS$5:$AS$219,Comparison!$AS$5:$AS$219,"CHECK MISSING COUNTRY")</f>
        <v>Qatar</v>
      </c>
    </row>
    <row r="107" spans="1:4" x14ac:dyDescent="0.25">
      <c r="A107" t="s">
        <v>103</v>
      </c>
      <c r="B107">
        <v>171.875</v>
      </c>
      <c r="C107">
        <f>RANK(Table_1__4[[#This Row],[Av Height]],Table_1__4[Av Height])</f>
        <v>22</v>
      </c>
      <c r="D107" t="str">
        <f>_xlfn.XLOOKUP(Table_1__4[[#This Row],[Column1.1]],Comparison!$AS$5:$AS$219,Comparison!$AS$5:$AS$219,"CHECK MISSING COUNTRY")</f>
        <v>Russia</v>
      </c>
    </row>
    <row r="108" spans="1:4" x14ac:dyDescent="0.25">
      <c r="A108" t="s">
        <v>265</v>
      </c>
      <c r="B108">
        <v>159.80000000000001</v>
      </c>
      <c r="C108">
        <f>RANK(Table_1__4[[#This Row],[Av Height]],Table_1__4[Av Height])</f>
        <v>118</v>
      </c>
      <c r="D108" t="str">
        <f>_xlfn.XLOOKUP(Table_1__4[[#This Row],[Column1.1]],Comparison!$AS$5:$AS$219,Comparison!$AS$5:$AS$219,"CHECK MISSING COUNTRY")</f>
        <v>Rwanda</v>
      </c>
    </row>
    <row r="109" spans="1:4" x14ac:dyDescent="0.25">
      <c r="A109" t="s">
        <v>97</v>
      </c>
      <c r="B109">
        <v>165.95</v>
      </c>
      <c r="C109">
        <f>RANK(Table_1__4[[#This Row],[Av Height]],Table_1__4[Av Height])</f>
        <v>56</v>
      </c>
      <c r="D109" t="str">
        <f>_xlfn.XLOOKUP(Table_1__4[[#This Row],[Column1.1]],Comparison!$AS$5:$AS$219,Comparison!$AS$5:$AS$219,"CHECK MISSING COUNTRY")</f>
        <v>Saint Kitts and Nevis</v>
      </c>
    </row>
    <row r="110" spans="1:4" x14ac:dyDescent="0.25">
      <c r="A110" t="s">
        <v>81</v>
      </c>
      <c r="B110">
        <v>161.65</v>
      </c>
      <c r="C110">
        <f>RANK(Table_1__4[[#This Row],[Av Height]],Table_1__4[Av Height])</f>
        <v>109</v>
      </c>
      <c r="D110" t="str">
        <f>_xlfn.XLOOKUP(Table_1__4[[#This Row],[Column1.1]],Comparison!$AS$5:$AS$219,Comparison!$AS$5:$AS$219,"CHECK MISSING COUNTRY")</f>
        <v>Saudi Arabia</v>
      </c>
    </row>
    <row r="111" spans="1:4" x14ac:dyDescent="0.25">
      <c r="A111" t="s">
        <v>277</v>
      </c>
      <c r="B111">
        <v>171.20000000000002</v>
      </c>
      <c r="C111">
        <f>RANK(Table_1__4[[#This Row],[Av Height]],Table_1__4[Av Height])</f>
        <v>26</v>
      </c>
      <c r="D111" t="str">
        <f>_xlfn.XLOOKUP(Table_1__4[[#This Row],[Column1.1]],Comparison!$AS$5:$AS$219,Comparison!$AS$5:$AS$219,"CHECK MISSING COUNTRY")</f>
        <v>Senegal</v>
      </c>
    </row>
    <row r="112" spans="1:4" x14ac:dyDescent="0.25">
      <c r="A112" t="s">
        <v>116</v>
      </c>
      <c r="B112">
        <v>172.375</v>
      </c>
      <c r="C112">
        <f>RANK(Table_1__4[[#This Row],[Av Height]],Table_1__4[Av Height])</f>
        <v>19</v>
      </c>
      <c r="D112" t="str">
        <f>_xlfn.XLOOKUP(Table_1__4[[#This Row],[Column1.1]],Comparison!$AS$5:$AS$219,Comparison!$AS$5:$AS$219,"CHECK MISSING COUNTRY")</f>
        <v>Serbia</v>
      </c>
    </row>
    <row r="113" spans="1:4" x14ac:dyDescent="0.25">
      <c r="A113" t="s">
        <v>295</v>
      </c>
      <c r="B113">
        <v>162</v>
      </c>
      <c r="C113">
        <f>RANK(Table_1__4[[#This Row],[Av Height]],Table_1__4[Av Height])</f>
        <v>102</v>
      </c>
      <c r="D113" t="str">
        <f>_xlfn.XLOOKUP(Table_1__4[[#This Row],[Column1.1]],Comparison!$AS$5:$AS$219,Comparison!$AS$5:$AS$219,"CHECK MISSING COUNTRY")</f>
        <v>Sierra Leone</v>
      </c>
    </row>
    <row r="114" spans="1:4" x14ac:dyDescent="0.25">
      <c r="A114" t="s">
        <v>91</v>
      </c>
      <c r="B114">
        <v>172.35000000000002</v>
      </c>
      <c r="C114">
        <f>RANK(Table_1__4[[#This Row],[Av Height]],Table_1__4[Av Height])</f>
        <v>20</v>
      </c>
      <c r="D114" t="str">
        <f>_xlfn.XLOOKUP(Table_1__4[[#This Row],[Column1.1]],Comparison!$AS$5:$AS$219,Comparison!$AS$5:$AS$219,"CHECK MISSING COUNTRY")</f>
        <v>Slovakia</v>
      </c>
    </row>
    <row r="115" spans="1:4" x14ac:dyDescent="0.25">
      <c r="A115" t="s">
        <v>49</v>
      </c>
      <c r="B115">
        <v>173.85000000000002</v>
      </c>
      <c r="C115">
        <f>RANK(Table_1__4[[#This Row],[Av Height]],Table_1__4[Av Height])</f>
        <v>8</v>
      </c>
      <c r="D115" t="str">
        <f>_xlfn.XLOOKUP(Table_1__4[[#This Row],[Column1.1]],Comparison!$AS$5:$AS$219,Comparison!$AS$5:$AS$219,"CHECK MISSING COUNTRY")</f>
        <v>Slovenia</v>
      </c>
    </row>
    <row r="116" spans="1:4" x14ac:dyDescent="0.25">
      <c r="A116" t="s">
        <v>258</v>
      </c>
      <c r="B116">
        <v>161.05000000000001</v>
      </c>
      <c r="C116">
        <f>RANK(Table_1__4[[#This Row],[Av Height]],Table_1__4[Av Height])</f>
        <v>110</v>
      </c>
      <c r="D116" t="str">
        <f>_xlfn.XLOOKUP(Table_1__4[[#This Row],[Column1.1]],Comparison!$AS$5:$AS$219,Comparison!$AS$5:$AS$219,"CHECK MISSING COUNTRY")</f>
        <v>Solomon Islands</v>
      </c>
    </row>
    <row r="117" spans="1:4" x14ac:dyDescent="0.25">
      <c r="A117" t="s">
        <v>189</v>
      </c>
      <c r="B117">
        <v>163.5</v>
      </c>
      <c r="C117">
        <f>RANK(Table_1__4[[#This Row],[Av Height]],Table_1__4[Av Height])</f>
        <v>89</v>
      </c>
      <c r="D117" t="str">
        <f>_xlfn.XLOOKUP(Table_1__4[[#This Row],[Column1.1]],Comparison!$AS$5:$AS$219,Comparison!$AS$5:$AS$219,"CHECK MISSING COUNTRY")</f>
        <v>South Africa</v>
      </c>
    </row>
    <row r="118" spans="1:4" x14ac:dyDescent="0.25">
      <c r="A118" t="s">
        <v>140</v>
      </c>
      <c r="B118">
        <v>157.5</v>
      </c>
      <c r="C118">
        <f>RANK(Table_1__4[[#This Row],[Av Height]],Table_1__4[Av Height])</f>
        <v>129</v>
      </c>
      <c r="D118" t="str">
        <f>_xlfn.XLOOKUP(Table_1__4[[#This Row],[Column1.1]],Comparison!$AS$5:$AS$219,Comparison!$AS$5:$AS$219,"CHECK MISSING COUNTRY")</f>
        <v>Sri Lanka</v>
      </c>
    </row>
    <row r="119" spans="1:4" x14ac:dyDescent="0.25">
      <c r="A119" t="s">
        <v>278</v>
      </c>
      <c r="B119">
        <v>165.75</v>
      </c>
      <c r="C119">
        <f>RANK(Table_1__4[[#This Row],[Av Height]],Table_1__4[Av Height])</f>
        <v>62</v>
      </c>
      <c r="D119" t="str">
        <f>_xlfn.XLOOKUP(Table_1__4[[#This Row],[Column1.1]],Comparison!$AS$5:$AS$219,Comparison!$AS$5:$AS$219,"CHECK MISSING COUNTRY")</f>
        <v>Sudan</v>
      </c>
    </row>
    <row r="120" spans="1:4" x14ac:dyDescent="0.25">
      <c r="A120" t="s">
        <v>18</v>
      </c>
      <c r="B120">
        <v>172.7</v>
      </c>
      <c r="C120">
        <f>RANK(Table_1__4[[#This Row],[Av Height]],Table_1__4[Av Height])</f>
        <v>14</v>
      </c>
      <c r="D120" t="str">
        <f>_xlfn.XLOOKUP(Table_1__4[[#This Row],[Column1.1]],Comparison!$AS$5:$AS$219,Comparison!$AS$5:$AS$219,"CHECK MISSING COUNTRY")</f>
        <v>Sweden</v>
      </c>
    </row>
    <row r="121" spans="1:4" x14ac:dyDescent="0.25">
      <c r="A121" t="s">
        <v>412</v>
      </c>
      <c r="B121">
        <v>165.65</v>
      </c>
      <c r="C121">
        <f>RANK(Table_1__4[[#This Row],[Av Height]],Table_1__4[Av Height])</f>
        <v>64</v>
      </c>
      <c r="D121" t="str">
        <f>_xlfn.XLOOKUP(Table_1__4[[#This Row],[Column1.1]],Comparison!$AS$5:$AS$219,Comparison!$AS$5:$AS$219,"CHECK MISSING COUNTRY")</f>
        <v>Taiwan</v>
      </c>
    </row>
    <row r="122" spans="1:4" x14ac:dyDescent="0.25">
      <c r="A122" t="s">
        <v>117</v>
      </c>
      <c r="B122">
        <v>161.67500000000001</v>
      </c>
      <c r="C122">
        <f>RANK(Table_1__4[[#This Row],[Av Height]],Table_1__4[Av Height])</f>
        <v>108</v>
      </c>
      <c r="D122" t="str">
        <f>_xlfn.XLOOKUP(Table_1__4[[#This Row],[Column1.1]],Comparison!$AS$5:$AS$219,Comparison!$AS$5:$AS$219,"CHECK MISSING COUNTRY")</f>
        <v>Thailand</v>
      </c>
    </row>
    <row r="123" spans="1:4" x14ac:dyDescent="0.25">
      <c r="A123" t="s">
        <v>267</v>
      </c>
      <c r="B123">
        <v>164.2</v>
      </c>
      <c r="C123">
        <f>RANK(Table_1__4[[#This Row],[Av Height]],Table_1__4[Av Height])</f>
        <v>79</v>
      </c>
      <c r="D123" t="str">
        <f>_xlfn.XLOOKUP(Table_1__4[[#This Row],[Column1.1]],Comparison!$AS$5:$AS$219,Comparison!$AS$5:$AS$219,"CHECK MISSING COUNTRY")</f>
        <v>Togo</v>
      </c>
    </row>
    <row r="124" spans="1:4" x14ac:dyDescent="0.25">
      <c r="A124" t="s">
        <v>170</v>
      </c>
      <c r="B124">
        <v>172.45</v>
      </c>
      <c r="C124">
        <f>RANK(Table_1__4[[#This Row],[Av Height]],Table_1__4[Av Height])</f>
        <v>17</v>
      </c>
      <c r="D124" t="str">
        <f>_xlfn.XLOOKUP(Table_1__4[[#This Row],[Column1.1]],Comparison!$AS$5:$AS$219,Comparison!$AS$5:$AS$219,"CHECK MISSING COUNTRY")</f>
        <v>Tonga</v>
      </c>
    </row>
    <row r="125" spans="1:4" x14ac:dyDescent="0.25">
      <c r="A125" t="s">
        <v>107</v>
      </c>
      <c r="B125">
        <v>166.89999999999998</v>
      </c>
      <c r="C125">
        <f>RANK(Table_1__4[[#This Row],[Av Height]],Table_1__4[Av Height])</f>
        <v>51</v>
      </c>
      <c r="D125" t="str">
        <f>_xlfn.XLOOKUP(Table_1__4[[#This Row],[Column1.1]],Comparison!$AS$5:$AS$219,Comparison!$AS$5:$AS$219,"CHECK MISSING COUNTRY")</f>
        <v>Trinidad and Tobago</v>
      </c>
    </row>
    <row r="126" spans="1:4" x14ac:dyDescent="0.25">
      <c r="A126" t="s">
        <v>173</v>
      </c>
      <c r="B126">
        <v>164</v>
      </c>
      <c r="C126">
        <f>RANK(Table_1__4[[#This Row],[Av Height]],Table_1__4[Av Height])</f>
        <v>83</v>
      </c>
      <c r="D126" t="str">
        <f>_xlfn.XLOOKUP(Table_1__4[[#This Row],[Column1.1]],Comparison!$AS$5:$AS$219,Comparison!$AS$5:$AS$219,"CHECK MISSING COUNTRY")</f>
        <v>Tunisia</v>
      </c>
    </row>
    <row r="127" spans="1:4" x14ac:dyDescent="0.25">
      <c r="A127" t="s">
        <v>89</v>
      </c>
      <c r="B127">
        <v>167.78</v>
      </c>
      <c r="C127">
        <f>RANK(Table_1__4[[#This Row],[Av Height]],Table_1__4[Av Height])</f>
        <v>45</v>
      </c>
      <c r="D127" t="str">
        <f>_xlfn.XLOOKUP(Table_1__4[[#This Row],[Column1.1]],Comparison!$AS$5:$AS$219,Comparison!$AS$5:$AS$219,"CHECK MISSING COUNTRY")</f>
        <v>Turkey</v>
      </c>
    </row>
    <row r="128" spans="1:4" x14ac:dyDescent="0.25">
      <c r="A128" t="s">
        <v>162</v>
      </c>
      <c r="B128">
        <v>168</v>
      </c>
      <c r="C128">
        <f>RANK(Table_1__4[[#This Row],[Av Height]],Table_1__4[Av Height])</f>
        <v>44</v>
      </c>
      <c r="D128" t="str">
        <f>_xlfn.XLOOKUP(Table_1__4[[#This Row],[Column1.1]],Comparison!$AS$5:$AS$219,Comparison!$AS$5:$AS$219,"CHECK MISSING COUNTRY")</f>
        <v>Turkmenistan</v>
      </c>
    </row>
    <row r="129" spans="1:4" x14ac:dyDescent="0.25">
      <c r="A129" t="s">
        <v>263</v>
      </c>
      <c r="B129">
        <v>162.35000000000002</v>
      </c>
      <c r="C129">
        <f>RANK(Table_1__4[[#This Row],[Av Height]],Table_1__4[Av Height])</f>
        <v>97</v>
      </c>
      <c r="D129" t="str">
        <f>_xlfn.XLOOKUP(Table_1__4[[#This Row],[Column1.1]],Comparison!$AS$5:$AS$219,Comparison!$AS$5:$AS$219,"CHECK MISSING COUNTRY")</f>
        <v>Uganda</v>
      </c>
    </row>
    <row r="130" spans="1:4" x14ac:dyDescent="0.25">
      <c r="A130" t="s">
        <v>172</v>
      </c>
      <c r="B130">
        <v>169.5</v>
      </c>
      <c r="C130">
        <f>RANK(Table_1__4[[#This Row],[Av Height]],Table_1__4[Av Height])</f>
        <v>35</v>
      </c>
      <c r="D130" t="str">
        <f>_xlfn.XLOOKUP(Table_1__4[[#This Row],[Column1.1]],Comparison!$AS$5:$AS$219,Comparison!$AS$5:$AS$219,"CHECK MISSING COUNTRY")</f>
        <v>Ukraine</v>
      </c>
    </row>
    <row r="131" spans="1:4" x14ac:dyDescent="0.25">
      <c r="A131" t="s">
        <v>38</v>
      </c>
      <c r="B131">
        <v>164.9</v>
      </c>
      <c r="C131">
        <f>RANK(Table_1__4[[#This Row],[Av Height]],Table_1__4[Av Height])</f>
        <v>71</v>
      </c>
      <c r="D131" t="str">
        <f>_xlfn.XLOOKUP(Table_1__4[[#This Row],[Column1.1]],Comparison!$AS$5:$AS$219,Comparison!$AS$5:$AS$219,"CHECK MISSING COUNTRY")</f>
        <v>United Arab Emirates</v>
      </c>
    </row>
    <row r="132" spans="1:4" x14ac:dyDescent="0.25">
      <c r="A132" t="s">
        <v>33</v>
      </c>
      <c r="B132">
        <v>168.375</v>
      </c>
      <c r="C132">
        <f>RANK(Table_1__4[[#This Row],[Av Height]],Table_1__4[Av Height])</f>
        <v>41</v>
      </c>
      <c r="D132" t="str">
        <f>_xlfn.XLOOKUP(Table_1__4[[#This Row],[Column1.1]],Comparison!$AS$5:$AS$219,Comparison!$AS$5:$AS$219,"CHECK MISSING COUNTRY")</f>
        <v>United Kingdom</v>
      </c>
    </row>
    <row r="133" spans="1:4" x14ac:dyDescent="0.25">
      <c r="A133" t="s">
        <v>47</v>
      </c>
      <c r="B133">
        <v>167.41666666666666</v>
      </c>
      <c r="C133">
        <f>RANK(Table_1__4[[#This Row],[Av Height]],Table_1__4[Av Height])</f>
        <v>48</v>
      </c>
      <c r="D133" t="str">
        <f>_xlfn.XLOOKUP(Table_1__4[[#This Row],[Column1.1]],Comparison!$AS$5:$AS$219,Comparison!$AS$5:$AS$219,"CHECK MISSING COUNTRY")</f>
        <v>United States</v>
      </c>
    </row>
    <row r="134" spans="1:4" x14ac:dyDescent="0.25">
      <c r="A134" t="s">
        <v>99</v>
      </c>
      <c r="B134">
        <v>164</v>
      </c>
      <c r="C134">
        <f>RANK(Table_1__4[[#This Row],[Av Height]],Table_1__4[Av Height])</f>
        <v>83</v>
      </c>
      <c r="D134" t="str">
        <f>_xlfn.XLOOKUP(Table_1__4[[#This Row],[Column1.1]],Comparison!$AS$5:$AS$219,Comparison!$AS$5:$AS$219,"CHECK MISSING COUNTRY")</f>
        <v>Uruguay</v>
      </c>
    </row>
    <row r="135" spans="1:4" x14ac:dyDescent="0.25">
      <c r="A135" t="s">
        <v>181</v>
      </c>
      <c r="B135">
        <v>163.30000000000001</v>
      </c>
      <c r="C135">
        <f>RANK(Table_1__4[[#This Row],[Av Height]],Table_1__4[Av Height])</f>
        <v>91</v>
      </c>
      <c r="D135" t="str">
        <f>_xlfn.XLOOKUP(Table_1__4[[#This Row],[Column1.1]],Comparison!$AS$5:$AS$219,Comparison!$AS$5:$AS$219,"CHECK MISSING COUNTRY")</f>
        <v>Uzbekistan</v>
      </c>
    </row>
    <row r="136" spans="1:4" x14ac:dyDescent="0.25">
      <c r="A136" t="s">
        <v>233</v>
      </c>
      <c r="B136">
        <v>163.25</v>
      </c>
      <c r="C136">
        <f>RANK(Table_1__4[[#This Row],[Av Height]],Table_1__4[Av Height])</f>
        <v>92</v>
      </c>
      <c r="D136" t="str">
        <f>_xlfn.XLOOKUP(Table_1__4[[#This Row],[Column1.1]],Comparison!$AS$5:$AS$219,Comparison!$AS$5:$AS$219,"CHECK MISSING COUNTRY")</f>
        <v>Vanuatu</v>
      </c>
    </row>
    <row r="137" spans="1:4" x14ac:dyDescent="0.25">
      <c r="A137" t="s">
        <v>183</v>
      </c>
      <c r="B137">
        <v>162.14999999999998</v>
      </c>
      <c r="C137">
        <f>RANK(Table_1__4[[#This Row],[Av Height]],Table_1__4[Av Height])</f>
        <v>101</v>
      </c>
      <c r="D137" t="str">
        <f>_xlfn.XLOOKUP(Table_1__4[[#This Row],[Column1.1]],Comparison!$AS$5:$AS$219,Comparison!$AS$5:$AS$219,"CHECK MISSING COUNTRY")</f>
        <v>Vietnam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F69-AE63-4220-A7B4-E1389B0704FC}">
  <dimension ref="A1:J219"/>
  <sheetViews>
    <sheetView workbookViewId="0"/>
  </sheetViews>
  <sheetFormatPr defaultRowHeight="15" x14ac:dyDescent="0.25"/>
  <cols>
    <col min="1" max="1" width="30.7109375" bestFit="1" customWidth="1"/>
    <col min="2" max="2" width="7.7109375" bestFit="1" customWidth="1"/>
    <col min="3" max="3" width="53.42578125" bestFit="1" customWidth="1"/>
    <col min="4" max="4" width="30.28515625" bestFit="1" customWidth="1"/>
    <col min="5" max="5" width="30.7109375" bestFit="1" customWidth="1"/>
  </cols>
  <sheetData>
    <row r="1" spans="1:8" x14ac:dyDescent="0.25">
      <c r="A1" t="s">
        <v>2424</v>
      </c>
      <c r="B1" t="s">
        <v>0</v>
      </c>
      <c r="C1" t="s">
        <v>3600</v>
      </c>
      <c r="D1" t="s">
        <v>3601</v>
      </c>
      <c r="E1" t="s">
        <v>311</v>
      </c>
    </row>
    <row r="2" spans="1:8" x14ac:dyDescent="0.25">
      <c r="A2" t="s">
        <v>229</v>
      </c>
      <c r="B2">
        <v>1</v>
      </c>
      <c r="C2">
        <v>0.9</v>
      </c>
      <c r="D2" t="s">
        <v>864</v>
      </c>
      <c r="E2" t="str">
        <f>_xlfn.XLOOKUP(Table_1__3[[#This Row],[Country]],Comparison!$AS$5:$AS$219,Comparison!$AS$5:$AS$219,"CHECK MISSING COUNTRY")</f>
        <v>Kiribati</v>
      </c>
    </row>
    <row r="3" spans="1:8" x14ac:dyDescent="0.25">
      <c r="A3" t="s">
        <v>3614</v>
      </c>
      <c r="B3">
        <v>2</v>
      </c>
      <c r="C3">
        <v>0.94</v>
      </c>
      <c r="D3" t="s">
        <v>864</v>
      </c>
      <c r="E3" t="str">
        <f>_xlfn.XLOOKUP(Table_1__3[[#This Row],[Country]],Comparison!$AS$5:$AS$219,Comparison!$AS$5:$AS$219,"CHECK MISSING COUNTRY")</f>
        <v>CHECK MISSING COUNTRY</v>
      </c>
      <c r="H3">
        <v>219</v>
      </c>
    </row>
    <row r="4" spans="1:8" x14ac:dyDescent="0.25">
      <c r="A4" t="s">
        <v>175</v>
      </c>
      <c r="B4">
        <v>3</v>
      </c>
      <c r="C4">
        <v>1.02</v>
      </c>
      <c r="D4" t="s">
        <v>864</v>
      </c>
      <c r="E4" t="str">
        <f>_xlfn.XLOOKUP(Table_1__3[[#This Row],[Country]],Comparison!$AS$5:$AS$219,Comparison!$AS$5:$AS$219,"CHECK MISSING COUNTRY")</f>
        <v>Marshall Islands</v>
      </c>
    </row>
    <row r="5" spans="1:8" x14ac:dyDescent="0.25">
      <c r="A5" t="s">
        <v>374</v>
      </c>
      <c r="B5">
        <v>4</v>
      </c>
      <c r="C5">
        <v>1.1100000000000001</v>
      </c>
      <c r="D5" t="s">
        <v>864</v>
      </c>
      <c r="E5" t="str">
        <f>_xlfn.XLOOKUP(Table_1__3[[#This Row],[Country]],Comparison!$AS$5:$AS$219,Comparison!$AS$5:$AS$219,"CHECK MISSING COUNTRY")</f>
        <v>Greenland</v>
      </c>
    </row>
    <row r="6" spans="1:8" x14ac:dyDescent="0.25">
      <c r="A6" t="s">
        <v>494</v>
      </c>
      <c r="B6">
        <v>5</v>
      </c>
      <c r="C6">
        <v>1.1299999999999999</v>
      </c>
      <c r="D6" t="s">
        <v>864</v>
      </c>
      <c r="E6" t="str">
        <f>_xlfn.XLOOKUP(Table_1__3[[#This Row],[Country]],Comparison!$AS$5:$AS$219,Comparison!$AS$5:$AS$219,"CHECK MISSING COUNTRY")</f>
        <v>CHECK MISSING COUNTRY</v>
      </c>
    </row>
    <row r="7" spans="1:8" x14ac:dyDescent="0.25">
      <c r="A7" t="s">
        <v>206</v>
      </c>
      <c r="B7">
        <v>6</v>
      </c>
      <c r="C7">
        <v>1.18</v>
      </c>
      <c r="D7" t="s">
        <v>864</v>
      </c>
      <c r="E7" t="str">
        <f>_xlfn.XLOOKUP(Table_1__3[[#This Row],[Country]],Comparison!$AS$5:$AS$219,Comparison!$AS$5:$AS$219,"CHECK MISSING COUNTRY")</f>
        <v>Nauru</v>
      </c>
    </row>
    <row r="8" spans="1:8" x14ac:dyDescent="0.25">
      <c r="A8" t="s">
        <v>419</v>
      </c>
      <c r="B8">
        <v>7</v>
      </c>
      <c r="C8">
        <v>1.19</v>
      </c>
      <c r="D8" t="s">
        <v>864</v>
      </c>
      <c r="E8" t="str">
        <f>_xlfn.XLOOKUP(Table_1__3[[#This Row],[Country]],Comparison!$AS$5:$AS$219,Comparison!$AS$5:$AS$219,"CHECK MISSING COUNTRY")</f>
        <v>Guam</v>
      </c>
    </row>
    <row r="9" spans="1:8" x14ac:dyDescent="0.25">
      <c r="A9" t="s">
        <v>3602</v>
      </c>
      <c r="B9">
        <v>8</v>
      </c>
      <c r="C9">
        <v>1.4</v>
      </c>
      <c r="D9" t="s">
        <v>864</v>
      </c>
      <c r="E9" t="str">
        <f>_xlfn.XLOOKUP(Table_1__3[[#This Row],[Country]],Comparison!$AS$5:$AS$219,Comparison!$AS$5:$AS$219,"CHECK MISSING COUNTRY")</f>
        <v>CHECK MISSING COUNTRY</v>
      </c>
    </row>
    <row r="10" spans="1:8" x14ac:dyDescent="0.25">
      <c r="A10" t="s">
        <v>811</v>
      </c>
      <c r="B10">
        <v>9</v>
      </c>
      <c r="C10">
        <v>1.4</v>
      </c>
      <c r="D10" t="s">
        <v>864</v>
      </c>
      <c r="E10" t="str">
        <f>_xlfn.XLOOKUP(Table_1__3[[#This Row],[Country]],Comparison!$AS$5:$AS$219,Comparison!$AS$5:$AS$219,"CHECK MISSING COUNTRY")</f>
        <v>French Polynesia</v>
      </c>
    </row>
    <row r="11" spans="1:8" x14ac:dyDescent="0.25">
      <c r="A11" t="s">
        <v>3607</v>
      </c>
      <c r="B11">
        <v>10</v>
      </c>
      <c r="C11">
        <v>1.52</v>
      </c>
      <c r="D11" t="s">
        <v>864</v>
      </c>
      <c r="E11" t="str">
        <f>_xlfn.XLOOKUP(Table_1__3[[#This Row],[Country]],Comparison!$AS$5:$AS$219,Comparison!$AS$5:$AS$219,"CHECK MISSING COUNTRY")</f>
        <v>CHECK MISSING COUNTRY</v>
      </c>
    </row>
    <row r="12" spans="1:8" x14ac:dyDescent="0.25">
      <c r="A12" t="s">
        <v>223</v>
      </c>
      <c r="B12">
        <v>11</v>
      </c>
      <c r="C12">
        <v>1.56</v>
      </c>
      <c r="D12" t="s">
        <v>864</v>
      </c>
      <c r="E12" t="str">
        <f>_xlfn.XLOOKUP(Table_1__3[[#This Row],[Country]],Comparison!$AS$5:$AS$219,Comparison!$AS$5:$AS$219,"CHECK MISSING COUNTRY")</f>
        <v>Tuvalu</v>
      </c>
    </row>
    <row r="13" spans="1:8" x14ac:dyDescent="0.25">
      <c r="A13" t="s">
        <v>197</v>
      </c>
      <c r="B13">
        <v>12</v>
      </c>
      <c r="C13">
        <v>1.69</v>
      </c>
      <c r="D13" t="s">
        <v>864</v>
      </c>
      <c r="E13" t="str">
        <f>_xlfn.XLOOKUP(Table_1__3[[#This Row],[Country]],Comparison!$AS$5:$AS$219,Comparison!$AS$5:$AS$219,"CHECK MISSING COUNTRY")</f>
        <v>Samoa</v>
      </c>
    </row>
    <row r="14" spans="1:8" x14ac:dyDescent="0.25">
      <c r="A14" t="s">
        <v>3640</v>
      </c>
      <c r="B14">
        <v>13</v>
      </c>
      <c r="C14">
        <v>1.75</v>
      </c>
      <c r="D14" t="s">
        <v>864</v>
      </c>
      <c r="E14" t="str">
        <f>_xlfn.XLOOKUP(Table_1__3[[#This Row],[Country]],Comparison!$AS$5:$AS$219,Comparison!$AS$5:$AS$219,"CHECK MISSING COUNTRY")</f>
        <v>CHECK MISSING COUNTRY</v>
      </c>
    </row>
    <row r="15" spans="1:8" x14ac:dyDescent="0.25">
      <c r="A15" t="s">
        <v>101</v>
      </c>
      <c r="B15">
        <v>14</v>
      </c>
      <c r="C15">
        <v>1.79</v>
      </c>
      <c r="D15" t="s">
        <v>864</v>
      </c>
      <c r="E15" t="str">
        <f>_xlfn.XLOOKUP(Table_1__3[[#This Row],[Country]],Comparison!$AS$5:$AS$219,Comparison!$AS$5:$AS$219,"CHECK MISSING COUNTRY")</f>
        <v>Antigua and Barbuda</v>
      </c>
    </row>
    <row r="16" spans="1:8" x14ac:dyDescent="0.25">
      <c r="A16" t="s">
        <v>170</v>
      </c>
      <c r="B16">
        <v>15</v>
      </c>
      <c r="C16">
        <v>1.98</v>
      </c>
      <c r="D16" t="s">
        <v>864</v>
      </c>
      <c r="E16" t="str">
        <f>_xlfn.XLOOKUP(Table_1__3[[#This Row],[Country]],Comparison!$AS$5:$AS$219,Comparison!$AS$5:$AS$219,"CHECK MISSING COUNTRY")</f>
        <v>Tonga</v>
      </c>
    </row>
    <row r="17" spans="1:10" x14ac:dyDescent="0.25">
      <c r="A17" t="s">
        <v>111</v>
      </c>
      <c r="B17">
        <v>16</v>
      </c>
      <c r="C17">
        <v>2</v>
      </c>
      <c r="D17" t="s">
        <v>864</v>
      </c>
      <c r="E17" t="str">
        <f>_xlfn.XLOOKUP(Table_1__3[[#This Row],[Country]],Comparison!$AS$5:$AS$219,Comparison!$AS$5:$AS$219,"CHECK MISSING COUNTRY")</f>
        <v>Barbados</v>
      </c>
      <c r="J17">
        <v>-1</v>
      </c>
    </row>
    <row r="18" spans="1:10" x14ac:dyDescent="0.25">
      <c r="A18" t="s">
        <v>185</v>
      </c>
      <c r="B18">
        <v>17</v>
      </c>
      <c r="C18">
        <v>2.02</v>
      </c>
      <c r="D18" t="s">
        <v>864</v>
      </c>
      <c r="E18" t="str">
        <f>_xlfn.XLOOKUP(Table_1__3[[#This Row],[Country]],Comparison!$AS$5:$AS$219,Comparison!$AS$5:$AS$219,"CHECK MISSING COUNTRY")</f>
        <v>Saint Lucia</v>
      </c>
    </row>
    <row r="19" spans="1:10" x14ac:dyDescent="0.25">
      <c r="A19" t="s">
        <v>143</v>
      </c>
      <c r="B19">
        <v>18</v>
      </c>
      <c r="C19">
        <v>2.15</v>
      </c>
      <c r="D19" t="s">
        <v>864</v>
      </c>
      <c r="E19" t="str">
        <f>_xlfn.XLOOKUP(Table_1__3[[#This Row],[Country]],Comparison!$AS$5:$AS$219,Comparison!$AS$5:$AS$219,"CHECK MISSING COUNTRY")</f>
        <v>Saint Vincent and the Grenadines</v>
      </c>
    </row>
    <row r="20" spans="1:10" x14ac:dyDescent="0.25">
      <c r="A20" t="s">
        <v>222</v>
      </c>
      <c r="B20">
        <v>19</v>
      </c>
      <c r="C20">
        <v>2.1800000000000002</v>
      </c>
      <c r="D20" t="s">
        <v>864</v>
      </c>
      <c r="E20" t="str">
        <f>_xlfn.XLOOKUP(Table_1__3[[#This Row],[Country]],Comparison!$AS$5:$AS$219,Comparison!$AS$5:$AS$219,"CHECK MISSING COUNTRY")</f>
        <v>Cape Verde</v>
      </c>
    </row>
    <row r="21" spans="1:10" x14ac:dyDescent="0.25">
      <c r="A21" t="s">
        <v>130</v>
      </c>
      <c r="B21">
        <v>20</v>
      </c>
      <c r="C21">
        <v>2.19</v>
      </c>
      <c r="D21" t="s">
        <v>864</v>
      </c>
      <c r="E21" t="str">
        <f>_xlfn.XLOOKUP(Table_1__3[[#This Row],[Country]],Comparison!$AS$5:$AS$219,Comparison!$AS$5:$AS$219,"CHECK MISSING COUNTRY")</f>
        <v>Grenada</v>
      </c>
    </row>
    <row r="22" spans="1:10" x14ac:dyDescent="0.25">
      <c r="A22" t="s">
        <v>409</v>
      </c>
      <c r="B22">
        <v>21</v>
      </c>
      <c r="C22">
        <v>2.21</v>
      </c>
      <c r="D22" t="s">
        <v>864</v>
      </c>
      <c r="E22" t="str">
        <f>_xlfn.XLOOKUP(Table_1__3[[#This Row],[Country]],Comparison!$AS$5:$AS$219,Comparison!$AS$5:$AS$219,"CHECK MISSING COUNTRY")</f>
        <v>Puerto Rico</v>
      </c>
    </row>
    <row r="23" spans="1:10" x14ac:dyDescent="0.25">
      <c r="A23" t="s">
        <v>168</v>
      </c>
      <c r="B23">
        <v>22</v>
      </c>
      <c r="C23">
        <v>2.34</v>
      </c>
      <c r="D23" t="s">
        <v>864</v>
      </c>
      <c r="E23" t="str">
        <f>_xlfn.XLOOKUP(Table_1__3[[#This Row],[Country]],Comparison!$AS$5:$AS$219,Comparison!$AS$5:$AS$219,"CHECK MISSING COUNTRY")</f>
        <v>Dominica</v>
      </c>
    </row>
    <row r="24" spans="1:10" x14ac:dyDescent="0.25">
      <c r="A24" t="s">
        <v>97</v>
      </c>
      <c r="B24">
        <v>23</v>
      </c>
      <c r="C24">
        <v>2.4</v>
      </c>
      <c r="D24" t="s">
        <v>864</v>
      </c>
      <c r="E24" t="str">
        <f>_xlfn.XLOOKUP(Table_1__3[[#This Row],[Country]],Comparison!$AS$5:$AS$219,Comparison!$AS$5:$AS$219,"CHECK MISSING COUNTRY")</f>
        <v>Saint Kitts and Nevis</v>
      </c>
    </row>
    <row r="25" spans="1:10" x14ac:dyDescent="0.25">
      <c r="A25" t="s">
        <v>127</v>
      </c>
      <c r="B25">
        <v>24</v>
      </c>
      <c r="C25">
        <v>2.4</v>
      </c>
      <c r="D25" t="s">
        <v>864</v>
      </c>
      <c r="E25" t="str">
        <f>_xlfn.XLOOKUP(Table_1__3[[#This Row],[Country]],Comparison!$AS$5:$AS$219,Comparison!$AS$5:$AS$219,"CHECK MISSING COUNTRY")</f>
        <v>Palau</v>
      </c>
    </row>
    <row r="26" spans="1:10" x14ac:dyDescent="0.25">
      <c r="A26" t="s">
        <v>3613</v>
      </c>
      <c r="B26">
        <v>25</v>
      </c>
      <c r="C26">
        <v>2.6</v>
      </c>
      <c r="D26" t="s">
        <v>864</v>
      </c>
      <c r="E26" t="str">
        <f>_xlfn.XLOOKUP(Table_1__3[[#This Row],[Country]],Comparison!$AS$5:$AS$219,Comparison!$AS$5:$AS$219,"CHECK MISSING COUNTRY")</f>
        <v>CHECK MISSING COUNTRY</v>
      </c>
    </row>
    <row r="27" spans="1:10" x14ac:dyDescent="0.25">
      <c r="A27" t="s">
        <v>835</v>
      </c>
      <c r="B27">
        <v>26</v>
      </c>
      <c r="C27">
        <v>2.61</v>
      </c>
      <c r="D27" t="s">
        <v>864</v>
      </c>
      <c r="E27" t="str">
        <f>_xlfn.XLOOKUP(Table_1__3[[#This Row],[Country]],Comparison!$AS$5:$AS$219,Comparison!$AS$5:$AS$219,"CHECK MISSING COUNTRY")</f>
        <v>Faroe Islands</v>
      </c>
    </row>
    <row r="28" spans="1:10" x14ac:dyDescent="0.25">
      <c r="A28" t="s">
        <v>3625</v>
      </c>
      <c r="B28">
        <v>27</v>
      </c>
      <c r="C28">
        <v>2.72</v>
      </c>
      <c r="D28" t="s">
        <v>864</v>
      </c>
      <c r="E28" t="str">
        <f>_xlfn.XLOOKUP(Table_1__3[[#This Row],[Country]],Comparison!$AS$5:$AS$219,Comparison!$AS$5:$AS$219,"CHECK MISSING COUNTRY")</f>
        <v>CHECK MISSING COUNTRY</v>
      </c>
    </row>
    <row r="29" spans="1:10" x14ac:dyDescent="0.25">
      <c r="A29" t="s">
        <v>3635</v>
      </c>
      <c r="B29">
        <v>28</v>
      </c>
      <c r="C29">
        <v>2.74</v>
      </c>
      <c r="D29" t="s">
        <v>864</v>
      </c>
      <c r="E29" t="str">
        <f>_xlfn.XLOOKUP(Table_1__3[[#This Row],[Country]],Comparison!$AS$5:$AS$219,Comparison!$AS$5:$AS$219,"CHECK MISSING COUNTRY")</f>
        <v>CHECK MISSING COUNTRY</v>
      </c>
    </row>
    <row r="30" spans="1:10" x14ac:dyDescent="0.25">
      <c r="A30" t="s">
        <v>339</v>
      </c>
      <c r="B30">
        <v>29</v>
      </c>
      <c r="C30">
        <v>2.8</v>
      </c>
      <c r="D30" t="s">
        <v>864</v>
      </c>
      <c r="E30" t="str">
        <f>_xlfn.XLOOKUP(Table_1__3[[#This Row],[Country]],Comparison!$AS$5:$AS$219,Comparison!$AS$5:$AS$219,"CHECK MISSING COUNTRY")</f>
        <v>Bermuda</v>
      </c>
    </row>
    <row r="31" spans="1:10" x14ac:dyDescent="0.25">
      <c r="A31" t="s">
        <v>11</v>
      </c>
      <c r="B31">
        <v>30</v>
      </c>
      <c r="C31">
        <v>2.9</v>
      </c>
      <c r="D31" t="s">
        <v>864</v>
      </c>
      <c r="E31" t="str">
        <f>_xlfn.XLOOKUP(Table_1__3[[#This Row],[Country]],Comparison!$AS$5:$AS$219,Comparison!$AS$5:$AS$219,"CHECK MISSING COUNTRY")</f>
        <v>Iceland</v>
      </c>
    </row>
    <row r="32" spans="1:10" x14ac:dyDescent="0.25">
      <c r="A32" t="s">
        <v>104</v>
      </c>
      <c r="B32">
        <v>31</v>
      </c>
      <c r="C32">
        <v>3.11</v>
      </c>
      <c r="D32" t="s">
        <v>864</v>
      </c>
      <c r="E32" t="str">
        <f>_xlfn.XLOOKUP(Table_1__3[[#This Row],[Country]],Comparison!$AS$5:$AS$219,Comparison!$AS$5:$AS$219,"CHECK MISSING COUNTRY")</f>
        <v>Bahamas</v>
      </c>
    </row>
    <row r="33" spans="1:5" x14ac:dyDescent="0.25">
      <c r="A33" t="s">
        <v>178</v>
      </c>
      <c r="B33">
        <v>32</v>
      </c>
      <c r="C33">
        <v>3.23</v>
      </c>
      <c r="D33" t="s">
        <v>864</v>
      </c>
      <c r="E33" t="str">
        <f>_xlfn.XLOOKUP(Table_1__3[[#This Row],[Country]],Comparison!$AS$5:$AS$219,Comparison!$AS$5:$AS$219,"CHECK MISSING COUNTRY")</f>
        <v>Fiji</v>
      </c>
    </row>
    <row r="34" spans="1:5" x14ac:dyDescent="0.25">
      <c r="A34" t="s">
        <v>26</v>
      </c>
      <c r="B34">
        <v>33</v>
      </c>
      <c r="C34">
        <v>3.36</v>
      </c>
      <c r="D34" t="s">
        <v>864</v>
      </c>
      <c r="E34" t="str">
        <f>_xlfn.XLOOKUP(Table_1__3[[#This Row],[Country]],Comparison!$AS$5:$AS$219,Comparison!$AS$5:$AS$219,"CHECK MISSING COUNTRY")</f>
        <v>Australia</v>
      </c>
    </row>
    <row r="35" spans="1:5" x14ac:dyDescent="0.25">
      <c r="A35" t="s">
        <v>435</v>
      </c>
      <c r="B35">
        <v>34</v>
      </c>
      <c r="C35">
        <v>3.4</v>
      </c>
      <c r="D35" t="s">
        <v>864</v>
      </c>
      <c r="E35" t="str">
        <f>_xlfn.XLOOKUP(Table_1__3[[#This Row],[Country]],Comparison!$AS$5:$AS$219,Comparison!$AS$5:$AS$219,"CHECK MISSING COUNTRY")</f>
        <v>Aruba</v>
      </c>
    </row>
    <row r="36" spans="1:5" x14ac:dyDescent="0.25">
      <c r="A36" t="s">
        <v>271</v>
      </c>
      <c r="B36">
        <v>35</v>
      </c>
      <c r="C36">
        <v>3.51</v>
      </c>
      <c r="D36" t="s">
        <v>864</v>
      </c>
      <c r="E36" t="str">
        <f>_xlfn.XLOOKUP(Table_1__3[[#This Row],[Country]],Comparison!$AS$5:$AS$219,Comparison!$AS$5:$AS$219,"CHECK MISSING COUNTRY")</f>
        <v>Mauritania</v>
      </c>
    </row>
    <row r="37" spans="1:5" x14ac:dyDescent="0.25">
      <c r="A37" t="s">
        <v>35</v>
      </c>
      <c r="B37">
        <v>36</v>
      </c>
      <c r="C37">
        <v>3.69</v>
      </c>
      <c r="D37" t="s">
        <v>864</v>
      </c>
      <c r="E37" t="str">
        <f>_xlfn.XLOOKUP(Table_1__3[[#This Row],[Country]],Comparison!$AS$5:$AS$219,Comparison!$AS$5:$AS$219,"CHECK MISSING COUNTRY")</f>
        <v>New Zealand</v>
      </c>
    </row>
    <row r="38" spans="1:5" x14ac:dyDescent="0.25">
      <c r="A38" t="s">
        <v>491</v>
      </c>
      <c r="B38">
        <v>37</v>
      </c>
      <c r="C38">
        <v>3.7</v>
      </c>
      <c r="D38" t="s">
        <v>864</v>
      </c>
      <c r="E38" t="str">
        <f>_xlfn.XLOOKUP(Table_1__3[[#This Row],[Country]],Comparison!$AS$5:$AS$219,Comparison!$AS$5:$AS$219,"CHECK MISSING COUNTRY")</f>
        <v>CHECK MISSING COUNTRY</v>
      </c>
    </row>
    <row r="39" spans="1:5" x14ac:dyDescent="0.25">
      <c r="A39" t="s">
        <v>107</v>
      </c>
      <c r="B39">
        <v>38</v>
      </c>
      <c r="C39">
        <v>3.9</v>
      </c>
      <c r="D39" t="s">
        <v>864</v>
      </c>
      <c r="E39" t="str">
        <f>_xlfn.XLOOKUP(Table_1__3[[#This Row],[Country]],Comparison!$AS$5:$AS$219,Comparison!$AS$5:$AS$219,"CHECK MISSING COUNTRY")</f>
        <v>Trinidad and Tobago</v>
      </c>
    </row>
    <row r="40" spans="1:5" x14ac:dyDescent="0.25">
      <c r="A40" t="s">
        <v>31</v>
      </c>
      <c r="B40">
        <v>39</v>
      </c>
      <c r="C40">
        <v>4.37</v>
      </c>
      <c r="D40" t="s">
        <v>864</v>
      </c>
      <c r="E40" t="str">
        <f>_xlfn.XLOOKUP(Table_1__3[[#This Row],[Country]],Comparison!$AS$5:$AS$219,Comparison!$AS$5:$AS$219,"CHECK MISSING COUNTRY")</f>
        <v>Finland</v>
      </c>
    </row>
    <row r="41" spans="1:5" x14ac:dyDescent="0.25">
      <c r="A41" t="s">
        <v>2631</v>
      </c>
      <c r="B41">
        <v>40</v>
      </c>
      <c r="C41">
        <v>4.84</v>
      </c>
      <c r="D41" t="s">
        <v>864</v>
      </c>
      <c r="E41" t="str">
        <f>_xlfn.XLOOKUP(Table_1__3[[#This Row],[Country]],Comparison!$AS$5:$AS$219,Comparison!$AS$5:$AS$219,"CHECK MISSING COUNTRY")</f>
        <v>CHECK MISSING COUNTRY</v>
      </c>
    </row>
    <row r="42" spans="1:5" x14ac:dyDescent="0.25">
      <c r="A42" t="s">
        <v>18</v>
      </c>
      <c r="B42">
        <v>41</v>
      </c>
      <c r="C42">
        <v>4.8600000000000003</v>
      </c>
      <c r="D42" t="s">
        <v>864</v>
      </c>
      <c r="E42" t="str">
        <f>_xlfn.XLOOKUP(Table_1__3[[#This Row],[Country]],Comparison!$AS$5:$AS$219,Comparison!$AS$5:$AS$219,"CHECK MISSING COUNTRY")</f>
        <v>Sweden</v>
      </c>
    </row>
    <row r="43" spans="1:5" x14ac:dyDescent="0.25">
      <c r="A43" t="s">
        <v>9</v>
      </c>
      <c r="B43">
        <v>42</v>
      </c>
      <c r="C43">
        <v>4.88</v>
      </c>
      <c r="D43" t="s">
        <v>864</v>
      </c>
      <c r="E43" t="str">
        <f>_xlfn.XLOOKUP(Table_1__3[[#This Row],[Country]],Comparison!$AS$5:$AS$219,Comparison!$AS$5:$AS$219,"CHECK MISSING COUNTRY")</f>
        <v>Norway</v>
      </c>
    </row>
    <row r="44" spans="1:5" x14ac:dyDescent="0.25">
      <c r="A44" t="s">
        <v>119</v>
      </c>
      <c r="B44">
        <v>43</v>
      </c>
      <c r="C44">
        <v>4.96</v>
      </c>
      <c r="D44" t="s">
        <v>864</v>
      </c>
      <c r="E44" t="str">
        <f>_xlfn.XLOOKUP(Table_1__3[[#This Row],[Country]],Comparison!$AS$5:$AS$219,Comparison!$AS$5:$AS$219,"CHECK MISSING COUNTRY")</f>
        <v>Seychelles</v>
      </c>
    </row>
    <row r="45" spans="1:5" x14ac:dyDescent="0.25">
      <c r="A45" t="s">
        <v>233</v>
      </c>
      <c r="B45">
        <v>44</v>
      </c>
      <c r="C45">
        <v>5.12</v>
      </c>
      <c r="D45" t="s">
        <v>968</v>
      </c>
      <c r="E45" t="str">
        <f>_xlfn.XLOOKUP(Table_1__3[[#This Row],[Country]],Comparison!$AS$5:$AS$219,Comparison!$AS$5:$AS$219,"CHECK MISSING COUNTRY")</f>
        <v>Vanuatu</v>
      </c>
    </row>
    <row r="46" spans="1:5" x14ac:dyDescent="0.25">
      <c r="A46" t="s">
        <v>20</v>
      </c>
      <c r="B46">
        <v>45</v>
      </c>
      <c r="C46">
        <v>5.41</v>
      </c>
      <c r="D46" t="s">
        <v>1231</v>
      </c>
      <c r="E46" t="str">
        <f>_xlfn.XLOOKUP(Table_1__3[[#This Row],[Country]],Comparison!$AS$5:$AS$219,Comparison!$AS$5:$AS$219,"CHECK MISSING COUNTRY")</f>
        <v>Ireland</v>
      </c>
    </row>
    <row r="47" spans="1:5" x14ac:dyDescent="0.25">
      <c r="A47" t="s">
        <v>3615</v>
      </c>
      <c r="B47">
        <v>46</v>
      </c>
      <c r="C47">
        <v>5.53</v>
      </c>
      <c r="D47" t="s">
        <v>905</v>
      </c>
      <c r="E47" t="str">
        <f>_xlfn.XLOOKUP(Table_1__3[[#This Row],[Country]],Comparison!$AS$5:$AS$219,Comparison!$AS$5:$AS$219,"CHECK MISSING COUNTRY")</f>
        <v>CHECK MISSING COUNTRY</v>
      </c>
    </row>
    <row r="48" spans="1:5" x14ac:dyDescent="0.25">
      <c r="A48" t="s">
        <v>65</v>
      </c>
      <c r="B48">
        <v>47</v>
      </c>
      <c r="C48">
        <v>5.61</v>
      </c>
      <c r="D48" t="s">
        <v>1089</v>
      </c>
      <c r="E48" t="str">
        <f>_xlfn.XLOOKUP(Table_1__3[[#This Row],[Country]],Comparison!$AS$5:$AS$219,Comparison!$AS$5:$AS$219,"CHECK MISSING COUNTRY")</f>
        <v>Estonia</v>
      </c>
    </row>
    <row r="49" spans="1:5" x14ac:dyDescent="0.25">
      <c r="A49" t="s">
        <v>128</v>
      </c>
      <c r="B49">
        <v>48</v>
      </c>
      <c r="C49">
        <v>5.65</v>
      </c>
      <c r="D49" t="s">
        <v>1089</v>
      </c>
      <c r="E49" t="str">
        <f>_xlfn.XLOOKUP(Table_1__3[[#This Row],[Country]],Comparison!$AS$5:$AS$219,Comparison!$AS$5:$AS$219,"CHECK MISSING COUNTRY")</f>
        <v>Mauritius</v>
      </c>
    </row>
    <row r="50" spans="1:5" x14ac:dyDescent="0.25">
      <c r="A50" t="s">
        <v>277</v>
      </c>
      <c r="B50">
        <v>49</v>
      </c>
      <c r="C50">
        <v>5.67</v>
      </c>
      <c r="D50" t="s">
        <v>1033</v>
      </c>
      <c r="E50" t="str">
        <f>_xlfn.XLOOKUP(Table_1__3[[#This Row],[Country]],Comparison!$AS$5:$AS$219,Comparison!$AS$5:$AS$219,"CHECK MISSING COUNTRY")</f>
        <v>Senegal</v>
      </c>
    </row>
    <row r="51" spans="1:5" x14ac:dyDescent="0.25">
      <c r="A51" t="s">
        <v>82</v>
      </c>
      <c r="B51">
        <v>50</v>
      </c>
      <c r="C51">
        <v>5.67</v>
      </c>
      <c r="D51" t="s">
        <v>1033</v>
      </c>
      <c r="E51" t="str">
        <f>_xlfn.XLOOKUP(Table_1__3[[#This Row],[Country]],Comparison!$AS$5:$AS$219,Comparison!$AS$5:$AS$219,"CHECK MISSING COUNTRY")</f>
        <v>Portugal</v>
      </c>
    </row>
    <row r="52" spans="1:5" x14ac:dyDescent="0.25">
      <c r="A52" t="s">
        <v>41</v>
      </c>
      <c r="B52">
        <v>51</v>
      </c>
      <c r="C52">
        <v>6.04</v>
      </c>
      <c r="D52" t="s">
        <v>852</v>
      </c>
      <c r="E52" t="str">
        <f>_xlfn.XLOOKUP(Table_1__3[[#This Row],[Country]],Comparison!$AS$5:$AS$219,Comparison!$AS$5:$AS$219,"CHECK MISSING COUNTRY")</f>
        <v>Canada</v>
      </c>
    </row>
    <row r="53" spans="1:5" x14ac:dyDescent="0.25">
      <c r="A53" t="s">
        <v>210</v>
      </c>
      <c r="B53">
        <v>52</v>
      </c>
      <c r="C53">
        <v>6.05</v>
      </c>
      <c r="D53" t="s">
        <v>852</v>
      </c>
      <c r="E53" t="str">
        <f>_xlfn.XLOOKUP(Table_1__3[[#This Row],[Country]],Comparison!$AS$5:$AS$219,Comparison!$AS$5:$AS$219,"CHECK MISSING COUNTRY")</f>
        <v>Suriname</v>
      </c>
    </row>
    <row r="54" spans="1:5" x14ac:dyDescent="0.25">
      <c r="A54" t="s">
        <v>161</v>
      </c>
      <c r="B54">
        <v>53</v>
      </c>
      <c r="C54">
        <v>6.14</v>
      </c>
      <c r="D54" t="s">
        <v>794</v>
      </c>
      <c r="E54" t="str">
        <f>_xlfn.XLOOKUP(Table_1__3[[#This Row],[Country]],Comparison!$AS$5:$AS$219,Comparison!$AS$5:$AS$219,"CHECK MISSING COUNTRY")</f>
        <v>Algeria</v>
      </c>
    </row>
    <row r="55" spans="1:5" x14ac:dyDescent="0.25">
      <c r="A55" t="s">
        <v>102</v>
      </c>
      <c r="B55">
        <v>54</v>
      </c>
      <c r="C55">
        <v>6.33</v>
      </c>
      <c r="D55" t="s">
        <v>993</v>
      </c>
      <c r="E55" t="str">
        <f>_xlfn.XLOOKUP(Table_1__3[[#This Row],[Country]],Comparison!$AS$5:$AS$219,Comparison!$AS$5:$AS$219,"CHECK MISSING COUNTRY")</f>
        <v>Brunei</v>
      </c>
    </row>
    <row r="56" spans="1:5" x14ac:dyDescent="0.25">
      <c r="A56" t="s">
        <v>149</v>
      </c>
      <c r="B56">
        <v>55</v>
      </c>
      <c r="C56">
        <v>6.34</v>
      </c>
      <c r="D56" t="s">
        <v>993</v>
      </c>
      <c r="E56" t="str">
        <f>_xlfn.XLOOKUP(Table_1__3[[#This Row],[Country]],Comparison!$AS$5:$AS$219,Comparison!$AS$5:$AS$219,"CHECK MISSING COUNTRY")</f>
        <v>Cuba</v>
      </c>
    </row>
    <row r="57" spans="1:5" x14ac:dyDescent="0.25">
      <c r="A57" t="s">
        <v>301</v>
      </c>
      <c r="B57">
        <v>56</v>
      </c>
      <c r="C57">
        <v>6.63</v>
      </c>
      <c r="D57" t="s">
        <v>916</v>
      </c>
      <c r="E57" t="str">
        <f>_xlfn.XLOOKUP(Table_1__3[[#This Row],[Country]],Comparison!$AS$5:$AS$219,Comparison!$AS$5:$AS$219,"CHECK MISSING COUNTRY")</f>
        <v>Mali</v>
      </c>
    </row>
    <row r="58" spans="1:5" x14ac:dyDescent="0.25">
      <c r="A58" t="s">
        <v>283</v>
      </c>
      <c r="B58">
        <v>57</v>
      </c>
      <c r="C58">
        <v>6.86</v>
      </c>
      <c r="D58" t="s">
        <v>1841</v>
      </c>
      <c r="E58" t="str">
        <f>_xlfn.XLOOKUP(Table_1__3[[#This Row],[Country]],Comparison!$AS$5:$AS$219,Comparison!$AS$5:$AS$219,"CHECK MISSING COUNTRY")</f>
        <v>Gambia</v>
      </c>
    </row>
    <row r="59" spans="1:5" x14ac:dyDescent="0.25">
      <c r="A59" t="s">
        <v>47</v>
      </c>
      <c r="B59">
        <v>58</v>
      </c>
      <c r="C59">
        <v>6.91</v>
      </c>
      <c r="D59" t="s">
        <v>970</v>
      </c>
      <c r="E59" t="str">
        <f>_xlfn.XLOOKUP(Table_1__3[[#This Row],[Country]],Comparison!$AS$5:$AS$219,Comparison!$AS$5:$AS$219,"CHECK MISSING COUNTRY")</f>
        <v>United States</v>
      </c>
    </row>
    <row r="60" spans="1:5" x14ac:dyDescent="0.25">
      <c r="A60" t="s">
        <v>250</v>
      </c>
      <c r="B60">
        <v>59</v>
      </c>
      <c r="C60">
        <v>6.99</v>
      </c>
      <c r="D60" t="s">
        <v>881</v>
      </c>
      <c r="E60" t="str">
        <f>_xlfn.XLOOKUP(Table_1__3[[#This Row],[Country]],Comparison!$AS$5:$AS$219,Comparison!$AS$5:$AS$219,"CHECK MISSING COUNTRY")</f>
        <v>Comoros</v>
      </c>
    </row>
    <row r="61" spans="1:5" x14ac:dyDescent="0.25">
      <c r="A61" t="s">
        <v>258</v>
      </c>
      <c r="B61">
        <v>60</v>
      </c>
      <c r="C61">
        <v>7.02</v>
      </c>
      <c r="D61" t="s">
        <v>881</v>
      </c>
      <c r="E61" t="str">
        <f>_xlfn.XLOOKUP(Table_1__3[[#This Row],[Country]],Comparison!$AS$5:$AS$219,Comparison!$AS$5:$AS$219,"CHECK MISSING COUNTRY")</f>
        <v>Solomon Islands</v>
      </c>
    </row>
    <row r="62" spans="1:5" x14ac:dyDescent="0.25">
      <c r="A62" t="s">
        <v>203</v>
      </c>
      <c r="B62">
        <v>61</v>
      </c>
      <c r="C62">
        <v>7.06</v>
      </c>
      <c r="D62" t="s">
        <v>881</v>
      </c>
      <c r="E62" t="str">
        <f>_xlfn.XLOOKUP(Table_1__3[[#This Row],[Country]],Comparison!$AS$5:$AS$219,Comparison!$AS$5:$AS$219,"CHECK MISSING COUNTRY")</f>
        <v>Morocco</v>
      </c>
    </row>
    <row r="63" spans="1:5" x14ac:dyDescent="0.25">
      <c r="A63" t="s">
        <v>16</v>
      </c>
      <c r="B63">
        <v>62</v>
      </c>
      <c r="C63">
        <v>7.08</v>
      </c>
      <c r="D63" t="s">
        <v>881</v>
      </c>
      <c r="E63" t="str">
        <f>_xlfn.XLOOKUP(Table_1__3[[#This Row],[Country]],Comparison!$AS$5:$AS$219,Comparison!$AS$5:$AS$219,"CHECK MISSING COUNTRY")</f>
        <v>Denmark</v>
      </c>
    </row>
    <row r="64" spans="1:5" x14ac:dyDescent="0.25">
      <c r="A64" t="s">
        <v>164</v>
      </c>
      <c r="B64">
        <v>63</v>
      </c>
      <c r="C64">
        <v>7.15</v>
      </c>
      <c r="D64" t="s">
        <v>2037</v>
      </c>
      <c r="E64" t="str">
        <f>_xlfn.XLOOKUP(Table_1__3[[#This Row],[Country]],Comparison!$AS$5:$AS$219,Comparison!$AS$5:$AS$219,"CHECK MISSING COUNTRY")</f>
        <v>Guyana</v>
      </c>
    </row>
    <row r="65" spans="1:5" x14ac:dyDescent="0.25">
      <c r="A65" t="s">
        <v>57</v>
      </c>
      <c r="B65">
        <v>64</v>
      </c>
      <c r="C65">
        <v>7.16</v>
      </c>
      <c r="D65" t="s">
        <v>2037</v>
      </c>
      <c r="E65" t="str">
        <f>_xlfn.XLOOKUP(Table_1__3[[#This Row],[Country]],Comparison!$AS$5:$AS$219,Comparison!$AS$5:$AS$219,"CHECK MISSING COUNTRY")</f>
        <v>Malta</v>
      </c>
    </row>
    <row r="66" spans="1:5" x14ac:dyDescent="0.25">
      <c r="A66" t="s">
        <v>3616</v>
      </c>
      <c r="B66">
        <v>65</v>
      </c>
      <c r="C66">
        <v>7.3</v>
      </c>
      <c r="D66" t="s">
        <v>1958</v>
      </c>
      <c r="E66" t="str">
        <f>_xlfn.XLOOKUP(Table_1__3[[#This Row],[Country]],Comparison!$AS$5:$AS$219,Comparison!$AS$5:$AS$219,"CHECK MISSING COUNTRY")</f>
        <v>CHECK MISSING COUNTRY</v>
      </c>
    </row>
    <row r="67" spans="1:5" x14ac:dyDescent="0.25">
      <c r="A67" t="s">
        <v>59</v>
      </c>
      <c r="B67">
        <v>66</v>
      </c>
      <c r="C67">
        <v>7.5</v>
      </c>
      <c r="D67" t="s">
        <v>1076</v>
      </c>
      <c r="E67" t="str">
        <f>_xlfn.XLOOKUP(Table_1__3[[#This Row],[Country]],Comparison!$AS$5:$AS$219,Comparison!$AS$5:$AS$219,"CHECK MISSING COUNTRY")</f>
        <v>Spain</v>
      </c>
    </row>
    <row r="68" spans="1:5" x14ac:dyDescent="0.25">
      <c r="A68" t="s">
        <v>145</v>
      </c>
      <c r="B68">
        <v>67</v>
      </c>
      <c r="C68">
        <v>7.86</v>
      </c>
      <c r="D68" t="s">
        <v>1890</v>
      </c>
      <c r="E68" t="str">
        <f>_xlfn.XLOOKUP(Table_1__3[[#This Row],[Country]],Comparison!$AS$5:$AS$219,Comparison!$AS$5:$AS$219,"CHECK MISSING COUNTRY")</f>
        <v>Dominican Republic</v>
      </c>
    </row>
    <row r="69" spans="1:5" x14ac:dyDescent="0.25">
      <c r="A69" t="s">
        <v>289</v>
      </c>
      <c r="B69">
        <v>68</v>
      </c>
      <c r="C69">
        <v>7.94</v>
      </c>
      <c r="D69" t="s">
        <v>1034</v>
      </c>
      <c r="E69" t="str">
        <f>_xlfn.XLOOKUP(Table_1__3[[#This Row],[Country]],Comparison!$AS$5:$AS$219,Comparison!$AS$5:$AS$219,"CHECK MISSING COUNTRY")</f>
        <v>Guinea-Bissau</v>
      </c>
    </row>
    <row r="70" spans="1:5" x14ac:dyDescent="0.25">
      <c r="A70" t="s">
        <v>45</v>
      </c>
      <c r="B70">
        <v>69</v>
      </c>
      <c r="C70">
        <v>8</v>
      </c>
      <c r="D70" t="s">
        <v>1034</v>
      </c>
      <c r="E70" t="str">
        <f>_xlfn.XLOOKUP(Table_1__3[[#This Row],[Country]],Comparison!$AS$5:$AS$219,Comparison!$AS$5:$AS$219,"CHECK MISSING COUNTRY")</f>
        <v>Luxembourg</v>
      </c>
    </row>
    <row r="71" spans="1:5" x14ac:dyDescent="0.25">
      <c r="A71" t="s">
        <v>2418</v>
      </c>
      <c r="B71">
        <v>70</v>
      </c>
      <c r="C71">
        <v>8</v>
      </c>
      <c r="D71" t="s">
        <v>1034</v>
      </c>
      <c r="E71" t="str">
        <f>_xlfn.XLOOKUP(Table_1__3[[#This Row],[Country]],Comparison!$AS$5:$AS$219,Comparison!$AS$5:$AS$219,"CHECK MISSING COUNTRY")</f>
        <v>Cayman Islands</v>
      </c>
    </row>
    <row r="72" spans="1:5" x14ac:dyDescent="0.25">
      <c r="A72" t="s">
        <v>3626</v>
      </c>
      <c r="B72">
        <v>71</v>
      </c>
      <c r="C72">
        <v>8.15</v>
      </c>
      <c r="D72" t="s">
        <v>1708</v>
      </c>
      <c r="E72" t="str">
        <f>_xlfn.XLOOKUP(Table_1__3[[#This Row],[Country]],Comparison!$AS$5:$AS$219,Comparison!$AS$5:$AS$219,"CHECK MISSING COUNTRY")</f>
        <v>CHECK MISSING COUNTRY</v>
      </c>
    </row>
    <row r="73" spans="1:5" x14ac:dyDescent="0.25">
      <c r="A73" t="s">
        <v>152</v>
      </c>
      <c r="B73">
        <v>72</v>
      </c>
      <c r="C73">
        <v>8.1999999999999993</v>
      </c>
      <c r="D73" t="s">
        <v>1708</v>
      </c>
      <c r="E73" t="str">
        <f>_xlfn.XLOOKUP(Table_1__3[[#This Row],[Country]],Comparison!$AS$5:$AS$219,Comparison!$AS$5:$AS$219,"CHECK MISSING COUNTRY")</f>
        <v>Maldives</v>
      </c>
    </row>
    <row r="74" spans="1:5" x14ac:dyDescent="0.25">
      <c r="A74" t="s">
        <v>33</v>
      </c>
      <c r="B74">
        <v>73</v>
      </c>
      <c r="C74">
        <v>8.2799999999999994</v>
      </c>
      <c r="D74" t="s">
        <v>2138</v>
      </c>
      <c r="E74" t="str">
        <f>_xlfn.XLOOKUP(Table_1__3[[#This Row],[Country]],Comparison!$AS$5:$AS$219,Comparison!$AS$5:$AS$219,"CHECK MISSING COUNTRY")</f>
        <v>United Kingdom</v>
      </c>
    </row>
    <row r="75" spans="1:5" x14ac:dyDescent="0.25">
      <c r="A75" t="s">
        <v>61</v>
      </c>
      <c r="B75">
        <v>74</v>
      </c>
      <c r="C75">
        <v>8.4499999999999993</v>
      </c>
      <c r="D75" t="s">
        <v>1174</v>
      </c>
      <c r="E75" t="str">
        <f>_xlfn.XLOOKUP(Table_1__3[[#This Row],[Country]],Comparison!$AS$5:$AS$219,Comparison!$AS$5:$AS$219,"CHECK MISSING COUNTRY")</f>
        <v>France</v>
      </c>
    </row>
    <row r="76" spans="1:5" x14ac:dyDescent="0.25">
      <c r="A76" t="s">
        <v>24</v>
      </c>
      <c r="B76">
        <v>75</v>
      </c>
      <c r="C76">
        <v>8.49</v>
      </c>
      <c r="D76" t="s">
        <v>1174</v>
      </c>
      <c r="E76" t="str">
        <f>_xlfn.XLOOKUP(Table_1__3[[#This Row],[Country]],Comparison!$AS$5:$AS$219,Comparison!$AS$5:$AS$219,"CHECK MISSING COUNTRY")</f>
        <v>Netherlands</v>
      </c>
    </row>
    <row r="77" spans="1:5" x14ac:dyDescent="0.25">
      <c r="A77" t="s">
        <v>22</v>
      </c>
      <c r="B77">
        <v>76</v>
      </c>
      <c r="C77">
        <v>8.51</v>
      </c>
      <c r="D77" t="s">
        <v>1174</v>
      </c>
      <c r="E77" t="str">
        <f>_xlfn.XLOOKUP(Table_1__3[[#This Row],[Country]],Comparison!$AS$5:$AS$219,Comparison!$AS$5:$AS$219,"CHECK MISSING COUNTRY")</f>
        <v>Germany</v>
      </c>
    </row>
    <row r="78" spans="1:5" x14ac:dyDescent="0.25">
      <c r="A78" t="s">
        <v>296</v>
      </c>
      <c r="B78">
        <v>77</v>
      </c>
      <c r="C78">
        <v>8.66</v>
      </c>
      <c r="D78" t="s">
        <v>797</v>
      </c>
      <c r="E78" t="str">
        <f>_xlfn.XLOOKUP(Table_1__3[[#This Row],[Country]],Comparison!$AS$5:$AS$219,Comparison!$AS$5:$AS$219,"CHECK MISSING COUNTRY")</f>
        <v>Burkina Faso</v>
      </c>
    </row>
    <row r="79" spans="1:5" x14ac:dyDescent="0.25">
      <c r="A79" t="s">
        <v>72</v>
      </c>
      <c r="B79">
        <v>78</v>
      </c>
      <c r="C79">
        <v>8.7200000000000006</v>
      </c>
      <c r="D79" t="s">
        <v>797</v>
      </c>
      <c r="E79" t="str">
        <f>_xlfn.XLOOKUP(Table_1__3[[#This Row],[Country]],Comparison!$AS$5:$AS$219,Comparison!$AS$5:$AS$219,"CHECK MISSING COUNTRY")</f>
        <v>Andorra</v>
      </c>
    </row>
    <row r="80" spans="1:5" x14ac:dyDescent="0.25">
      <c r="A80" t="s">
        <v>6</v>
      </c>
      <c r="B80">
        <v>79</v>
      </c>
      <c r="C80">
        <v>8.73</v>
      </c>
      <c r="D80" t="s">
        <v>1887</v>
      </c>
      <c r="E80" t="str">
        <f>_xlfn.XLOOKUP(Table_1__3[[#This Row],[Country]],Comparison!$AS$5:$AS$219,Comparison!$AS$5:$AS$219,"CHECK MISSING COUNTRY")</f>
        <v>Switzerland</v>
      </c>
    </row>
    <row r="81" spans="1:5" x14ac:dyDescent="0.25">
      <c r="A81" t="s">
        <v>30</v>
      </c>
      <c r="B81">
        <v>80</v>
      </c>
      <c r="C81">
        <v>8.82</v>
      </c>
      <c r="D81" t="s">
        <v>1887</v>
      </c>
      <c r="E81" t="str">
        <f>_xlfn.XLOOKUP(Table_1__3[[#This Row],[Country]],Comparison!$AS$5:$AS$219,Comparison!$AS$5:$AS$219,"CHECK MISSING COUNTRY")</f>
        <v>Belgium</v>
      </c>
    </row>
    <row r="82" spans="1:5" x14ac:dyDescent="0.25">
      <c r="A82" t="s">
        <v>159</v>
      </c>
      <c r="B82">
        <v>81</v>
      </c>
      <c r="C82">
        <v>8.89</v>
      </c>
      <c r="D82" t="s">
        <v>3623</v>
      </c>
      <c r="E82" t="str">
        <f>_xlfn.XLOOKUP(Table_1__3[[#This Row],[Country]],Comparison!$AS$5:$AS$219,Comparison!$AS$5:$AS$219,"CHECK MISSING COUNTRY")</f>
        <v>Libya</v>
      </c>
    </row>
    <row r="83" spans="1:5" x14ac:dyDescent="0.25">
      <c r="A83" t="s">
        <v>309</v>
      </c>
      <c r="B83">
        <v>82</v>
      </c>
      <c r="C83">
        <v>8.9</v>
      </c>
      <c r="D83" t="s">
        <v>3623</v>
      </c>
      <c r="E83" t="str">
        <f>_xlfn.XLOOKUP(Table_1__3[[#This Row],[Country]],Comparison!$AS$5:$AS$219,Comparison!$AS$5:$AS$219,"CHECK MISSING COUNTRY")</f>
        <v>Somalia</v>
      </c>
    </row>
    <row r="84" spans="1:5" x14ac:dyDescent="0.25">
      <c r="A84" t="s">
        <v>99</v>
      </c>
      <c r="B84">
        <v>83</v>
      </c>
      <c r="C84">
        <v>9.08</v>
      </c>
      <c r="D84" t="s">
        <v>940</v>
      </c>
      <c r="E84" t="str">
        <f>_xlfn.XLOOKUP(Table_1__3[[#This Row],[Country]],Comparison!$AS$5:$AS$219,Comparison!$AS$5:$AS$219,"CHECK MISSING COUNTRY")</f>
        <v>Uruguay</v>
      </c>
    </row>
    <row r="85" spans="1:5" x14ac:dyDescent="0.25">
      <c r="A85" t="s">
        <v>103</v>
      </c>
      <c r="B85">
        <v>84</v>
      </c>
      <c r="C85">
        <v>9.3000000000000007</v>
      </c>
      <c r="D85" t="s">
        <v>2388</v>
      </c>
      <c r="E85" t="str">
        <f>_xlfn.XLOOKUP(Table_1__3[[#This Row],[Country]],Comparison!$AS$5:$AS$219,Comparison!$AS$5:$AS$219,"CHECK MISSING COUNTRY")</f>
        <v>Russia</v>
      </c>
    </row>
    <row r="86" spans="1:5" x14ac:dyDescent="0.25">
      <c r="A86" t="s">
        <v>287</v>
      </c>
      <c r="B86">
        <v>85</v>
      </c>
      <c r="C86">
        <v>9.39</v>
      </c>
      <c r="D86" t="s">
        <v>1153</v>
      </c>
      <c r="E86" t="str">
        <f>_xlfn.XLOOKUP(Table_1__3[[#This Row],[Country]],Comparison!$AS$5:$AS$219,Comparison!$AS$5:$AS$219,"CHECK MISSING COUNTRY")</f>
        <v>Liberia</v>
      </c>
    </row>
    <row r="87" spans="1:5" x14ac:dyDescent="0.25">
      <c r="A87" t="s">
        <v>51</v>
      </c>
      <c r="B87">
        <v>86</v>
      </c>
      <c r="C87">
        <v>9.52</v>
      </c>
      <c r="D87" t="s">
        <v>1135</v>
      </c>
      <c r="E87" t="str">
        <f>_xlfn.XLOOKUP(Table_1__3[[#This Row],[Country]],Comparison!$AS$5:$AS$219,Comparison!$AS$5:$AS$219,"CHECK MISSING COUNTRY")</f>
        <v>Austria</v>
      </c>
    </row>
    <row r="88" spans="1:5" x14ac:dyDescent="0.25">
      <c r="A88" t="s">
        <v>76</v>
      </c>
      <c r="B88">
        <v>87</v>
      </c>
      <c r="C88">
        <v>9.5299999999999994</v>
      </c>
      <c r="D88" t="s">
        <v>1135</v>
      </c>
      <c r="E88" t="str">
        <f>_xlfn.XLOOKUP(Table_1__3[[#This Row],[Country]],Comparison!$AS$5:$AS$219,Comparison!$AS$5:$AS$219,"CHECK MISSING COUNTRY")</f>
        <v>Lithuania</v>
      </c>
    </row>
    <row r="89" spans="1:5" x14ac:dyDescent="0.25">
      <c r="A89" t="s">
        <v>105</v>
      </c>
      <c r="B89">
        <v>88</v>
      </c>
      <c r="C89">
        <v>9.65</v>
      </c>
      <c r="D89" t="s">
        <v>2303</v>
      </c>
      <c r="E89" t="str">
        <f>_xlfn.XLOOKUP(Table_1__3[[#This Row],[Country]],Comparison!$AS$5:$AS$219,Comparison!$AS$5:$AS$219,"CHECK MISSING COUNTRY")</f>
        <v>Panama</v>
      </c>
    </row>
    <row r="90" spans="1:5" x14ac:dyDescent="0.25">
      <c r="A90" t="s">
        <v>288</v>
      </c>
      <c r="B90">
        <v>89</v>
      </c>
      <c r="C90">
        <v>9.6999999999999993</v>
      </c>
      <c r="D90" t="s">
        <v>2303</v>
      </c>
      <c r="E90" t="str">
        <f>_xlfn.XLOOKUP(Table_1__3[[#This Row],[Country]],Comparison!$AS$5:$AS$219,Comparison!$AS$5:$AS$219,"CHECK MISSING COUNTRY")</f>
        <v>Madagascar</v>
      </c>
    </row>
    <row r="91" spans="1:5" x14ac:dyDescent="0.25">
      <c r="A91" t="s">
        <v>292</v>
      </c>
      <c r="B91">
        <v>90</v>
      </c>
      <c r="C91">
        <v>9.82</v>
      </c>
      <c r="D91" t="s">
        <v>2092</v>
      </c>
      <c r="E91" t="str">
        <f>_xlfn.XLOOKUP(Table_1__3[[#This Row],[Country]],Comparison!$AS$5:$AS$219,Comparison!$AS$5:$AS$219,"CHECK MISSING COUNTRY")</f>
        <v>Guinea</v>
      </c>
    </row>
    <row r="92" spans="1:5" x14ac:dyDescent="0.25">
      <c r="A92" t="s">
        <v>122</v>
      </c>
      <c r="B92">
        <v>91</v>
      </c>
      <c r="C92">
        <v>9.84</v>
      </c>
      <c r="D92" t="s">
        <v>2092</v>
      </c>
      <c r="E92" t="str">
        <f>_xlfn.XLOOKUP(Table_1__3[[#This Row],[Country]],Comparison!$AS$5:$AS$219,Comparison!$AS$5:$AS$219,"CHECK MISSING COUNTRY")</f>
        <v>Belarus</v>
      </c>
    </row>
    <row r="93" spans="1:5" x14ac:dyDescent="0.25">
      <c r="A93" t="s">
        <v>295</v>
      </c>
      <c r="B93">
        <v>92</v>
      </c>
      <c r="C93">
        <v>9.8699999999999992</v>
      </c>
      <c r="D93" t="s">
        <v>2415</v>
      </c>
      <c r="E93" t="str">
        <f>_xlfn.XLOOKUP(Table_1__3[[#This Row],[Country]],Comparison!$AS$5:$AS$219,Comparison!$AS$5:$AS$219,"CHECK MISSING COUNTRY")</f>
        <v>Sierra Leone</v>
      </c>
    </row>
    <row r="94" spans="1:5" x14ac:dyDescent="0.25">
      <c r="A94" t="s">
        <v>200</v>
      </c>
      <c r="B94">
        <v>93</v>
      </c>
      <c r="C94">
        <v>9.89</v>
      </c>
      <c r="D94" t="s">
        <v>2415</v>
      </c>
      <c r="E94" t="str">
        <f>_xlfn.XLOOKUP(Table_1__3[[#This Row],[Country]],Comparison!$AS$5:$AS$219,Comparison!$AS$5:$AS$219,"CHECK MISSING COUNTRY")</f>
        <v>Belize</v>
      </c>
    </row>
    <row r="95" spans="1:5" x14ac:dyDescent="0.25">
      <c r="A95" t="s">
        <v>332</v>
      </c>
      <c r="B95">
        <v>94</v>
      </c>
      <c r="C95">
        <v>9.9</v>
      </c>
      <c r="D95" t="s">
        <v>2415</v>
      </c>
      <c r="E95" t="str">
        <f>_xlfn.XLOOKUP(Table_1__3[[#This Row],[Country]],Comparison!$AS$5:$AS$219,Comparison!$AS$5:$AS$219,"CHECK MISSING COUNTRY")</f>
        <v>Monaco</v>
      </c>
    </row>
    <row r="96" spans="1:5" x14ac:dyDescent="0.25">
      <c r="A96" t="s">
        <v>261</v>
      </c>
      <c r="B96">
        <v>95</v>
      </c>
      <c r="C96">
        <v>9.92</v>
      </c>
      <c r="D96" t="s">
        <v>2415</v>
      </c>
      <c r="E96" t="str">
        <f>_xlfn.XLOOKUP(Table_1__3[[#This Row],[Country]],Comparison!$AS$5:$AS$219,Comparison!$AS$5:$AS$219,"CHECK MISSING COUNTRY")</f>
        <v>Haiti</v>
      </c>
    </row>
    <row r="97" spans="1:5" x14ac:dyDescent="0.25">
      <c r="A97" t="s">
        <v>173</v>
      </c>
      <c r="B97">
        <v>96</v>
      </c>
      <c r="C97">
        <v>10.18</v>
      </c>
      <c r="D97" t="s">
        <v>920</v>
      </c>
      <c r="E97" t="str">
        <f>_xlfn.XLOOKUP(Table_1__3[[#This Row],[Country]],Comparison!$AS$5:$AS$219,Comparison!$AS$5:$AS$219,"CHECK MISSING COUNTRY")</f>
        <v>Tunisia</v>
      </c>
    </row>
    <row r="98" spans="1:5" x14ac:dyDescent="0.25">
      <c r="A98" t="s">
        <v>278</v>
      </c>
      <c r="B98">
        <v>97</v>
      </c>
      <c r="C98">
        <v>10.18</v>
      </c>
      <c r="D98" t="s">
        <v>920</v>
      </c>
      <c r="E98" t="str">
        <f>_xlfn.XLOOKUP(Table_1__3[[#This Row],[Country]],Comparison!$AS$5:$AS$219,Comparison!$AS$5:$AS$219,"CHECK MISSING COUNTRY")</f>
        <v>Sudan</v>
      </c>
    </row>
    <row r="99" spans="1:5" x14ac:dyDescent="0.25">
      <c r="A99" t="s">
        <v>234</v>
      </c>
      <c r="B99">
        <v>98</v>
      </c>
      <c r="C99">
        <v>10.28</v>
      </c>
      <c r="D99" t="s">
        <v>1993</v>
      </c>
      <c r="E99" t="str">
        <f>_xlfn.XLOOKUP(Table_1__3[[#This Row],[Country]],Comparison!$AS$5:$AS$219,Comparison!$AS$5:$AS$219,"CHECK MISSING COUNTRY")</f>
        <v>São Tomé and Príncipe</v>
      </c>
    </row>
    <row r="100" spans="1:5" x14ac:dyDescent="0.25">
      <c r="A100" t="s">
        <v>162</v>
      </c>
      <c r="B100">
        <v>99</v>
      </c>
      <c r="C100">
        <v>10.38</v>
      </c>
      <c r="D100" t="s">
        <v>1186</v>
      </c>
      <c r="E100" t="str">
        <f>_xlfn.XLOOKUP(Table_1__3[[#This Row],[Country]],Comparison!$AS$5:$AS$219,Comparison!$AS$5:$AS$219,"CHECK MISSING COUNTRY")</f>
        <v>Turkmenistan</v>
      </c>
    </row>
    <row r="101" spans="1:5" x14ac:dyDescent="0.25">
      <c r="A101" t="s">
        <v>272</v>
      </c>
      <c r="B101">
        <v>100</v>
      </c>
      <c r="C101">
        <v>10.45</v>
      </c>
      <c r="D101" t="s">
        <v>1186</v>
      </c>
      <c r="E101" t="str">
        <f>_xlfn.XLOOKUP(Table_1__3[[#This Row],[Country]],Comparison!$AS$5:$AS$219,Comparison!$AS$5:$AS$219,"CHECK MISSING COUNTRY")</f>
        <v>Ivory Coast</v>
      </c>
    </row>
    <row r="102" spans="1:5" x14ac:dyDescent="0.25">
      <c r="A102" t="s">
        <v>303</v>
      </c>
      <c r="B102">
        <v>101</v>
      </c>
      <c r="C102">
        <v>10.56</v>
      </c>
      <c r="D102" t="s">
        <v>1722</v>
      </c>
      <c r="E102" t="str">
        <f>_xlfn.XLOOKUP(Table_1__3[[#This Row],[Country]],Comparison!$AS$5:$AS$219,Comparison!$AS$5:$AS$219,"CHECK MISSING COUNTRY")</f>
        <v>Niger</v>
      </c>
    </row>
    <row r="103" spans="1:5" x14ac:dyDescent="0.25">
      <c r="A103" t="s">
        <v>172</v>
      </c>
      <c r="B103">
        <v>102</v>
      </c>
      <c r="C103">
        <v>10.81</v>
      </c>
      <c r="D103" t="s">
        <v>3624</v>
      </c>
      <c r="E103" t="str">
        <f>_xlfn.XLOOKUP(Table_1__3[[#This Row],[Country]],Comparison!$AS$5:$AS$219,Comparison!$AS$5:$AS$219,"CHECK MISSING COUNTRY")</f>
        <v>Ukraine</v>
      </c>
    </row>
    <row r="104" spans="1:5" x14ac:dyDescent="0.25">
      <c r="A104" t="s">
        <v>28</v>
      </c>
      <c r="B104">
        <v>103</v>
      </c>
      <c r="C104">
        <v>10.82</v>
      </c>
      <c r="D104" t="s">
        <v>3624</v>
      </c>
      <c r="E104" t="str">
        <f>_xlfn.XLOOKUP(Table_1__3[[#This Row],[Country]],Comparison!$AS$5:$AS$219,Comparison!$AS$5:$AS$219,"CHECK MISSING COUNTRY")</f>
        <v>CHECK MISSING COUNTRY</v>
      </c>
    </row>
    <row r="105" spans="1:5" x14ac:dyDescent="0.25">
      <c r="A105" t="s">
        <v>692</v>
      </c>
      <c r="B105">
        <v>104</v>
      </c>
      <c r="C105">
        <v>10.96</v>
      </c>
      <c r="D105" t="s">
        <v>1693</v>
      </c>
      <c r="E105" t="str">
        <f>_xlfn.XLOOKUP(Table_1__3[[#This Row],[Country]],Comparison!$AS$5:$AS$219,Comparison!$AS$5:$AS$219,"CHECK MISSING COUNTRY")</f>
        <v>East Timor</v>
      </c>
    </row>
    <row r="106" spans="1:5" x14ac:dyDescent="0.25">
      <c r="A106" t="s">
        <v>2667</v>
      </c>
      <c r="B106">
        <v>105</v>
      </c>
      <c r="C106">
        <v>11.1</v>
      </c>
      <c r="D106" t="s">
        <v>899</v>
      </c>
      <c r="E106" t="str">
        <f>_xlfn.XLOOKUP(Table_1__3[[#This Row],[Country]],Comparison!$AS$5:$AS$219,Comparison!$AS$5:$AS$219,"CHECK MISSING COUNTRY")</f>
        <v>CHECK MISSING COUNTRY</v>
      </c>
    </row>
    <row r="107" spans="1:5" x14ac:dyDescent="0.25">
      <c r="A107" t="s">
        <v>54</v>
      </c>
      <c r="B107">
        <v>106</v>
      </c>
      <c r="C107">
        <v>11.26</v>
      </c>
      <c r="D107" t="s">
        <v>1997</v>
      </c>
      <c r="E107" t="str">
        <f>_xlfn.XLOOKUP(Table_1__3[[#This Row],[Country]],Comparison!$AS$5:$AS$219,Comparison!$AS$5:$AS$219,"CHECK MISSING COUNTRY")</f>
        <v>Japan</v>
      </c>
    </row>
    <row r="108" spans="1:5" x14ac:dyDescent="0.25">
      <c r="A108" t="s">
        <v>305</v>
      </c>
      <c r="B108">
        <v>107</v>
      </c>
      <c r="C108">
        <v>11.27</v>
      </c>
      <c r="D108" t="s">
        <v>1997</v>
      </c>
      <c r="E108" t="str">
        <f>_xlfn.XLOOKUP(Table_1__3[[#This Row],[Country]],Comparison!$AS$5:$AS$219,Comparison!$AS$5:$AS$219,"CHECK MISSING COUNTRY")</f>
        <v>Chad</v>
      </c>
    </row>
    <row r="109" spans="1:5" x14ac:dyDescent="0.25">
      <c r="A109" t="s">
        <v>150</v>
      </c>
      <c r="B109">
        <v>108</v>
      </c>
      <c r="C109">
        <v>11.49</v>
      </c>
      <c r="D109" t="s">
        <v>1966</v>
      </c>
      <c r="E109" t="str">
        <f>_xlfn.XLOOKUP(Table_1__3[[#This Row],[Country]],Comparison!$AS$5:$AS$219,Comparison!$AS$5:$AS$219,"CHECK MISSING COUNTRY")</f>
        <v>Moldova</v>
      </c>
    </row>
    <row r="110" spans="1:5" x14ac:dyDescent="0.25">
      <c r="A110" t="s">
        <v>67</v>
      </c>
      <c r="B110">
        <v>109</v>
      </c>
      <c r="C110">
        <v>11.49</v>
      </c>
      <c r="D110" t="s">
        <v>1966</v>
      </c>
      <c r="E110" t="str">
        <f>_xlfn.XLOOKUP(Table_1__3[[#This Row],[Country]],Comparison!$AS$5:$AS$219,Comparison!$AS$5:$AS$219,"CHECK MISSING COUNTRY")</f>
        <v>Czech Republic</v>
      </c>
    </row>
    <row r="111" spans="1:5" x14ac:dyDescent="0.25">
      <c r="A111" t="s">
        <v>155</v>
      </c>
      <c r="B111">
        <v>110</v>
      </c>
      <c r="C111">
        <v>11.87</v>
      </c>
      <c r="D111" t="s">
        <v>3604</v>
      </c>
      <c r="E111" t="str">
        <f>_xlfn.XLOOKUP(Table_1__3[[#This Row],[Country]],Comparison!$AS$5:$AS$219,Comparison!$AS$5:$AS$219,"CHECK MISSING COUNTRY")</f>
        <v>Azerbaijan</v>
      </c>
    </row>
    <row r="112" spans="1:5" x14ac:dyDescent="0.25">
      <c r="A112" t="s">
        <v>92</v>
      </c>
      <c r="B112">
        <v>111</v>
      </c>
      <c r="C112">
        <v>11.93</v>
      </c>
      <c r="D112" t="s">
        <v>3618</v>
      </c>
      <c r="E112" t="str">
        <f>_xlfn.XLOOKUP(Table_1__3[[#This Row],[Country]],Comparison!$AS$5:$AS$219,Comparison!$AS$5:$AS$219,"CHECK MISSING COUNTRY")</f>
        <v>Hungary</v>
      </c>
    </row>
    <row r="113" spans="1:5" x14ac:dyDescent="0.25">
      <c r="A113" t="s">
        <v>202</v>
      </c>
      <c r="B113">
        <v>112</v>
      </c>
      <c r="C113">
        <v>11.96</v>
      </c>
      <c r="D113" t="s">
        <v>3618</v>
      </c>
      <c r="E113" t="str">
        <f>_xlfn.XLOOKUP(Table_1__3[[#This Row],[Country]],Comparison!$AS$5:$AS$219,Comparison!$AS$5:$AS$219,"CHECK MISSING COUNTRY")</f>
        <v>Venezuela</v>
      </c>
    </row>
    <row r="114" spans="1:5" x14ac:dyDescent="0.25">
      <c r="A114" t="s">
        <v>120</v>
      </c>
      <c r="B114">
        <v>113</v>
      </c>
      <c r="C114">
        <v>12.01</v>
      </c>
      <c r="D114" t="s">
        <v>1590</v>
      </c>
      <c r="E114" t="str">
        <f>_xlfn.XLOOKUP(Table_1__3[[#This Row],[Country]],Comparison!$AS$5:$AS$219,Comparison!$AS$5:$AS$219,"CHECK MISSING COUNTRY")</f>
        <v>Kazakhstan</v>
      </c>
    </row>
    <row r="115" spans="1:5" x14ac:dyDescent="0.25">
      <c r="A115" t="s">
        <v>156</v>
      </c>
      <c r="B115">
        <v>114</v>
      </c>
      <c r="C115">
        <v>12.06</v>
      </c>
      <c r="D115" t="s">
        <v>1590</v>
      </c>
      <c r="E115" t="str">
        <f>_xlfn.XLOOKUP(Table_1__3[[#This Row],[Country]],Comparison!$AS$5:$AS$219,Comparison!$AS$5:$AS$219,"CHECK MISSING COUNTRY")</f>
        <v>Brazil</v>
      </c>
    </row>
    <row r="116" spans="1:5" x14ac:dyDescent="0.25">
      <c r="A116" t="s">
        <v>199</v>
      </c>
      <c r="B116">
        <v>115</v>
      </c>
      <c r="C116">
        <v>12.09</v>
      </c>
      <c r="D116" t="s">
        <v>1590</v>
      </c>
      <c r="E116" t="str">
        <f>_xlfn.XLOOKUP(Table_1__3[[#This Row],[Country]],Comparison!$AS$5:$AS$219,Comparison!$AS$5:$AS$219,"CHECK MISSING COUNTRY")</f>
        <v>Kyrgyzstan</v>
      </c>
    </row>
    <row r="117" spans="1:5" x14ac:dyDescent="0.25">
      <c r="A117" t="s">
        <v>91</v>
      </c>
      <c r="B117">
        <v>116</v>
      </c>
      <c r="C117">
        <v>12.1</v>
      </c>
      <c r="D117" t="s">
        <v>907</v>
      </c>
      <c r="E117" t="str">
        <f>_xlfn.XLOOKUP(Table_1__3[[#This Row],[Country]],Comparison!$AS$5:$AS$219,Comparison!$AS$5:$AS$219,"CHECK MISSING COUNTRY")</f>
        <v>Slovakia</v>
      </c>
    </row>
    <row r="118" spans="1:5" x14ac:dyDescent="0.25">
      <c r="A118" t="s">
        <v>74</v>
      </c>
      <c r="B118">
        <v>117</v>
      </c>
      <c r="C118">
        <v>12.14</v>
      </c>
      <c r="D118" t="s">
        <v>907</v>
      </c>
      <c r="E118" t="str">
        <f>_xlfn.XLOOKUP(Table_1__3[[#This Row],[Country]],Comparison!$AS$5:$AS$219,Comparison!$AS$5:$AS$219,"CHECK MISSING COUNTRY")</f>
        <v>Latvia</v>
      </c>
    </row>
    <row r="119" spans="1:5" x14ac:dyDescent="0.25">
      <c r="A119" t="s">
        <v>49</v>
      </c>
      <c r="B119">
        <v>118</v>
      </c>
      <c r="C119">
        <v>12.32</v>
      </c>
      <c r="D119" t="s">
        <v>1635</v>
      </c>
      <c r="E119" t="str">
        <f>_xlfn.XLOOKUP(Table_1__3[[#This Row],[Country]],Comparison!$AS$5:$AS$219,Comparison!$AS$5:$AS$219,"CHECK MISSING COUNTRY")</f>
        <v>Slovenia</v>
      </c>
    </row>
    <row r="120" spans="1:5" x14ac:dyDescent="0.25">
      <c r="A120" t="s">
        <v>93</v>
      </c>
      <c r="B120">
        <v>119</v>
      </c>
      <c r="C120">
        <v>12.44</v>
      </c>
      <c r="D120" t="s">
        <v>2338</v>
      </c>
      <c r="E120" t="str">
        <f>_xlfn.XLOOKUP(Table_1__3[[#This Row],[Country]],Comparison!$AS$5:$AS$219,Comparison!$AS$5:$AS$219,"CHECK MISSING COUNTRY")</f>
        <v>Argentina</v>
      </c>
    </row>
    <row r="121" spans="1:5" x14ac:dyDescent="0.25">
      <c r="A121" t="s">
        <v>194</v>
      </c>
      <c r="B121">
        <v>120</v>
      </c>
      <c r="C121">
        <v>12.47</v>
      </c>
      <c r="D121" t="s">
        <v>2338</v>
      </c>
      <c r="E121" t="str">
        <f>_xlfn.XLOOKUP(Table_1__3[[#This Row],[Country]],Comparison!$AS$5:$AS$219,Comparison!$AS$5:$AS$219,"CHECK MISSING COUNTRY")</f>
        <v>Botswana</v>
      </c>
    </row>
    <row r="122" spans="1:5" x14ac:dyDescent="0.25">
      <c r="A122" t="s">
        <v>68</v>
      </c>
      <c r="B122">
        <v>121</v>
      </c>
      <c r="C122">
        <v>12.56</v>
      </c>
      <c r="D122" t="s">
        <v>1756</v>
      </c>
      <c r="E122" t="str">
        <f>_xlfn.XLOOKUP(Table_1__3[[#This Row],[Country]],Comparison!$AS$5:$AS$219,Comparison!$AS$5:$AS$219,"CHECK MISSING COUNTRY")</f>
        <v>Greece</v>
      </c>
    </row>
    <row r="123" spans="1:5" x14ac:dyDescent="0.25">
      <c r="A123" t="s">
        <v>131</v>
      </c>
      <c r="B123">
        <v>122</v>
      </c>
      <c r="C123">
        <v>12.6</v>
      </c>
      <c r="D123" t="s">
        <v>1756</v>
      </c>
      <c r="E123" t="str">
        <f>_xlfn.XLOOKUP(Table_1__3[[#This Row],[Country]],Comparison!$AS$5:$AS$219,Comparison!$AS$5:$AS$219,"CHECK MISSING COUNTRY")</f>
        <v>Albania</v>
      </c>
    </row>
    <row r="124" spans="1:5" x14ac:dyDescent="0.25">
      <c r="A124" t="s">
        <v>114</v>
      </c>
      <c r="B124">
        <v>123</v>
      </c>
      <c r="C124">
        <v>12.63</v>
      </c>
      <c r="D124" t="s">
        <v>859</v>
      </c>
      <c r="E124" t="str">
        <f>_xlfn.XLOOKUP(Table_1__3[[#This Row],[Country]],Comparison!$AS$5:$AS$219,Comparison!$AS$5:$AS$219,"CHECK MISSING COUNTRY")</f>
        <v>Costa Rica</v>
      </c>
    </row>
    <row r="125" spans="1:5" x14ac:dyDescent="0.25">
      <c r="A125" t="s">
        <v>294</v>
      </c>
      <c r="B125">
        <v>124</v>
      </c>
      <c r="C125">
        <v>12.7</v>
      </c>
      <c r="D125" t="s">
        <v>859</v>
      </c>
      <c r="E125" t="str">
        <f>_xlfn.XLOOKUP(Table_1__3[[#This Row],[Country]],Comparison!$AS$5:$AS$219,Comparison!$AS$5:$AS$219,"CHECK MISSING COUNTRY")</f>
        <v>Mozambique</v>
      </c>
    </row>
    <row r="126" spans="1:5" x14ac:dyDescent="0.25">
      <c r="A126" t="s">
        <v>64</v>
      </c>
      <c r="B126">
        <v>125</v>
      </c>
      <c r="C126">
        <v>13.11</v>
      </c>
      <c r="D126" t="s">
        <v>2140</v>
      </c>
      <c r="E126" t="str">
        <f>_xlfn.XLOOKUP(Table_1__3[[#This Row],[Country]],Comparison!$AS$5:$AS$219,Comparison!$AS$5:$AS$219,"CHECK MISSING COUNTRY")</f>
        <v>Italy</v>
      </c>
    </row>
    <row r="127" spans="1:5" x14ac:dyDescent="0.25">
      <c r="A127" t="s">
        <v>196</v>
      </c>
      <c r="B127">
        <v>126</v>
      </c>
      <c r="C127">
        <v>13.17</v>
      </c>
      <c r="D127" t="s">
        <v>1053</v>
      </c>
      <c r="E127" t="str">
        <f>_xlfn.XLOOKUP(Table_1__3[[#This Row],[Country]],Comparison!$AS$5:$AS$219,Comparison!$AS$5:$AS$219,"CHECK MISSING COUNTRY")</f>
        <v>Jamaica</v>
      </c>
    </row>
    <row r="128" spans="1:5" x14ac:dyDescent="0.25">
      <c r="A128" t="s">
        <v>177</v>
      </c>
      <c r="B128">
        <v>127</v>
      </c>
      <c r="C128">
        <v>13.23</v>
      </c>
      <c r="D128" t="s">
        <v>1155</v>
      </c>
      <c r="E128" t="str">
        <f>_xlfn.XLOOKUP(Table_1__3[[#This Row],[Country]],Comparison!$AS$5:$AS$219,Comparison!$AS$5:$AS$219,"CHECK MISSING COUNTRY")</f>
        <v>Paraguay</v>
      </c>
    </row>
    <row r="129" spans="1:5" x14ac:dyDescent="0.25">
      <c r="A129" t="s">
        <v>112</v>
      </c>
      <c r="B129">
        <v>128</v>
      </c>
      <c r="C129">
        <v>13.31</v>
      </c>
      <c r="D129" t="s">
        <v>1155</v>
      </c>
      <c r="E129" t="str">
        <f>_xlfn.XLOOKUP(Table_1__3[[#This Row],[Country]],Comparison!$AS$5:$AS$219,Comparison!$AS$5:$AS$219,"CHECK MISSING COUNTRY")</f>
        <v>Malaysia</v>
      </c>
    </row>
    <row r="130" spans="1:5" x14ac:dyDescent="0.25">
      <c r="A130" t="s">
        <v>106</v>
      </c>
      <c r="B130">
        <v>129</v>
      </c>
      <c r="C130">
        <v>13.44</v>
      </c>
      <c r="D130" t="s">
        <v>1891</v>
      </c>
      <c r="E130" t="str">
        <f>_xlfn.XLOOKUP(Table_1__3[[#This Row],[Country]],Comparison!$AS$5:$AS$219,Comparison!$AS$5:$AS$219,"CHECK MISSING COUNTRY")</f>
        <v>Oman</v>
      </c>
    </row>
    <row r="131" spans="1:5" x14ac:dyDescent="0.25">
      <c r="A131" t="s">
        <v>85</v>
      </c>
      <c r="B131">
        <v>130</v>
      </c>
      <c r="C131">
        <v>13.51</v>
      </c>
      <c r="D131" t="s">
        <v>1891</v>
      </c>
      <c r="E131" t="str">
        <f>_xlfn.XLOOKUP(Table_1__3[[#This Row],[Country]],Comparison!$AS$5:$AS$219,Comparison!$AS$5:$AS$219,"CHECK MISSING COUNTRY")</f>
        <v>San Marino</v>
      </c>
    </row>
    <row r="132" spans="1:5" x14ac:dyDescent="0.25">
      <c r="A132" t="s">
        <v>109</v>
      </c>
      <c r="B132">
        <v>131</v>
      </c>
      <c r="C132">
        <v>13.65</v>
      </c>
      <c r="D132" t="s">
        <v>932</v>
      </c>
      <c r="E132" t="str">
        <f>_xlfn.XLOOKUP(Table_1__3[[#This Row],[Country]],Comparison!$AS$5:$AS$219,Comparison!$AS$5:$AS$219,"CHECK MISSING COUNTRY")</f>
        <v>Georgia</v>
      </c>
    </row>
    <row r="133" spans="1:5" x14ac:dyDescent="0.25">
      <c r="A133" t="s">
        <v>100</v>
      </c>
      <c r="B133">
        <v>132</v>
      </c>
      <c r="C133">
        <v>13.67</v>
      </c>
      <c r="D133" t="s">
        <v>932</v>
      </c>
      <c r="E133" t="str">
        <f>_xlfn.XLOOKUP(Table_1__3[[#This Row],[Country]],Comparison!$AS$5:$AS$219,Comparison!$AS$5:$AS$219,"CHECK MISSING COUNTRY")</f>
        <v>Romania</v>
      </c>
    </row>
    <row r="134" spans="1:5" x14ac:dyDescent="0.25">
      <c r="A134" t="s">
        <v>240</v>
      </c>
      <c r="B134">
        <v>133</v>
      </c>
      <c r="C134">
        <v>13.73</v>
      </c>
      <c r="D134" t="s">
        <v>1581</v>
      </c>
      <c r="E134" t="str">
        <f>_xlfn.XLOOKUP(Table_1__3[[#This Row],[Country]],Comparison!$AS$5:$AS$219,Comparison!$AS$5:$AS$219,"CHECK MISSING COUNTRY")</f>
        <v>Ghana</v>
      </c>
    </row>
    <row r="135" spans="1:5" x14ac:dyDescent="0.25">
      <c r="A135" t="s">
        <v>23</v>
      </c>
      <c r="B135">
        <v>134</v>
      </c>
      <c r="C135">
        <v>13.89</v>
      </c>
      <c r="D135" t="s">
        <v>3636</v>
      </c>
      <c r="E135" t="str">
        <f>_xlfn.XLOOKUP(Table_1__3[[#This Row],[Country]],Comparison!$AS$5:$AS$219,Comparison!$AS$5:$AS$219,"CHECK MISSING COUNTRY")</f>
        <v>Singapore</v>
      </c>
    </row>
    <row r="136" spans="1:5" x14ac:dyDescent="0.25">
      <c r="A136" t="s">
        <v>190</v>
      </c>
      <c r="B136">
        <v>135</v>
      </c>
      <c r="C136">
        <v>13.99</v>
      </c>
      <c r="D136" t="s">
        <v>2297</v>
      </c>
      <c r="E136" t="str">
        <f>_xlfn.XLOOKUP(Table_1__3[[#This Row],[Country]],Comparison!$AS$5:$AS$219,Comparison!$AS$5:$AS$219,"CHECK MISSING COUNTRY")</f>
        <v>Palestine</v>
      </c>
    </row>
    <row r="137" spans="1:5" x14ac:dyDescent="0.25">
      <c r="A137" t="s">
        <v>73</v>
      </c>
      <c r="B137">
        <v>136</v>
      </c>
      <c r="C137">
        <v>14.09</v>
      </c>
      <c r="D137" t="s">
        <v>2221</v>
      </c>
      <c r="E137" t="str">
        <f>_xlfn.XLOOKUP(Table_1__3[[#This Row],[Country]],Comparison!$AS$5:$AS$219,Comparison!$AS$5:$AS$219,"CHECK MISSING COUNTRY")</f>
        <v>Poland</v>
      </c>
    </row>
    <row r="138" spans="1:5" x14ac:dyDescent="0.25">
      <c r="A138" t="s">
        <v>78</v>
      </c>
      <c r="B138">
        <v>137</v>
      </c>
      <c r="C138">
        <v>14.15</v>
      </c>
      <c r="D138" t="s">
        <v>831</v>
      </c>
      <c r="E138" t="str">
        <f>_xlfn.XLOOKUP(Table_1__3[[#This Row],[Country]],Comparison!$AS$5:$AS$219,Comparison!$AS$5:$AS$219,"CHECK MISSING COUNTRY")</f>
        <v>Croatia</v>
      </c>
    </row>
    <row r="139" spans="1:5" x14ac:dyDescent="0.25">
      <c r="A139" t="s">
        <v>56</v>
      </c>
      <c r="B139">
        <v>138</v>
      </c>
      <c r="C139">
        <v>14.32</v>
      </c>
      <c r="D139" t="s">
        <v>1995</v>
      </c>
      <c r="E139" t="str">
        <f>_xlfn.XLOOKUP(Table_1__3[[#This Row],[Country]],Comparison!$AS$5:$AS$219,Comparison!$AS$5:$AS$219,"CHECK MISSING COUNTRY")</f>
        <v>Israel</v>
      </c>
    </row>
    <row r="140" spans="1:5" x14ac:dyDescent="0.25">
      <c r="A140" t="s">
        <v>284</v>
      </c>
      <c r="B140">
        <v>139</v>
      </c>
      <c r="C140">
        <v>14.43</v>
      </c>
      <c r="D140" t="s">
        <v>1429</v>
      </c>
      <c r="E140" t="str">
        <f>_xlfn.XLOOKUP(Table_1__3[[#This Row],[Country]],Comparison!$AS$5:$AS$219,Comparison!$AS$5:$AS$219,"CHECK MISSING COUNTRY")</f>
        <v>Eritrea</v>
      </c>
    </row>
    <row r="141" spans="1:5" x14ac:dyDescent="0.25">
      <c r="A141" t="s">
        <v>254</v>
      </c>
      <c r="B141">
        <v>140</v>
      </c>
      <c r="C141">
        <v>14.45</v>
      </c>
      <c r="D141" t="s">
        <v>1035</v>
      </c>
      <c r="E141" t="str">
        <f>_xlfn.XLOOKUP(Table_1__3[[#This Row],[Country]],Comparison!$AS$5:$AS$219,Comparison!$AS$5:$AS$219,"CHECK MISSING COUNTRY")</f>
        <v>Papua New Guinea</v>
      </c>
    </row>
    <row r="142" spans="1:5" x14ac:dyDescent="0.25">
      <c r="A142" t="s">
        <v>238</v>
      </c>
      <c r="B142">
        <v>141</v>
      </c>
      <c r="C142">
        <v>14.49</v>
      </c>
      <c r="D142" t="s">
        <v>1035</v>
      </c>
      <c r="E142" t="str">
        <f>_xlfn.XLOOKUP(Table_1__3[[#This Row],[Country]],Comparison!$AS$5:$AS$219,Comparison!$AS$5:$AS$219,"CHECK MISSING COUNTRY")</f>
        <v>Namibia</v>
      </c>
    </row>
    <row r="143" spans="1:5" x14ac:dyDescent="0.25">
      <c r="A143" t="s">
        <v>2632</v>
      </c>
      <c r="B143">
        <v>142</v>
      </c>
      <c r="C143">
        <v>14.51</v>
      </c>
      <c r="D143" t="s">
        <v>1035</v>
      </c>
      <c r="E143" t="str">
        <f>_xlfn.XLOOKUP(Table_1__3[[#This Row],[Country]],Comparison!$AS$5:$AS$219,Comparison!$AS$5:$AS$219,"CHECK MISSING COUNTRY")</f>
        <v>CHECK MISSING COUNTRY</v>
      </c>
    </row>
    <row r="144" spans="1:5" x14ac:dyDescent="0.25">
      <c r="A144" t="s">
        <v>220</v>
      </c>
      <c r="B144">
        <v>143</v>
      </c>
      <c r="C144">
        <v>14.62</v>
      </c>
      <c r="D144" t="s">
        <v>1392</v>
      </c>
      <c r="E144" t="str">
        <f>_xlfn.XLOOKUP(Table_1__3[[#This Row],[Country]],Comparison!$AS$5:$AS$219,Comparison!$AS$5:$AS$219,"CHECK MISSING COUNTRY")</f>
        <v>Nicaragua</v>
      </c>
    </row>
    <row r="145" spans="1:5" x14ac:dyDescent="0.25">
      <c r="A145" t="s">
        <v>62</v>
      </c>
      <c r="B145">
        <v>144</v>
      </c>
      <c r="C145">
        <v>14.68</v>
      </c>
      <c r="D145" t="s">
        <v>1151</v>
      </c>
      <c r="E145" t="str">
        <f>_xlfn.XLOOKUP(Table_1__3[[#This Row],[Country]],Comparison!$AS$5:$AS$219,Comparison!$AS$5:$AS$219,"CHECK MISSING COUNTRY")</f>
        <v>Cyprus</v>
      </c>
    </row>
    <row r="146" spans="1:5" x14ac:dyDescent="0.25">
      <c r="A146" t="s">
        <v>96</v>
      </c>
      <c r="B146">
        <v>145</v>
      </c>
      <c r="C146">
        <v>15.09</v>
      </c>
      <c r="D146" t="s">
        <v>955</v>
      </c>
      <c r="E146" t="str">
        <f>_xlfn.XLOOKUP(Table_1__3[[#This Row],[Country]],Comparison!$AS$5:$AS$219,Comparison!$AS$5:$AS$219,"CHECK MISSING COUNTRY")</f>
        <v>Montenegro</v>
      </c>
    </row>
    <row r="147" spans="1:5" x14ac:dyDescent="0.25">
      <c r="A147" t="s">
        <v>586</v>
      </c>
      <c r="B147">
        <v>146</v>
      </c>
      <c r="C147">
        <v>15.48</v>
      </c>
      <c r="D147" t="s">
        <v>2322</v>
      </c>
      <c r="E147" t="str">
        <f>_xlfn.XLOOKUP(Table_1__3[[#This Row],[Country]],Comparison!$AS$5:$AS$219,Comparison!$AS$5:$AS$219,"CHECK MISSING COUNTRY")</f>
        <v>CHECK MISSING COUNTRY</v>
      </c>
    </row>
    <row r="148" spans="1:5" x14ac:dyDescent="0.25">
      <c r="A148" t="s">
        <v>267</v>
      </c>
      <c r="B148">
        <v>147</v>
      </c>
      <c r="C148">
        <v>15.64</v>
      </c>
      <c r="D148" t="s">
        <v>3627</v>
      </c>
      <c r="E148" t="str">
        <f>_xlfn.XLOOKUP(Table_1__3[[#This Row],[Country]],Comparison!$AS$5:$AS$219,Comparison!$AS$5:$AS$219,"CHECK MISSING COUNTRY")</f>
        <v>Togo</v>
      </c>
    </row>
    <row r="149" spans="1:5" x14ac:dyDescent="0.25">
      <c r="A149" t="s">
        <v>137</v>
      </c>
      <c r="B149">
        <v>148</v>
      </c>
      <c r="C149">
        <v>15.64</v>
      </c>
      <c r="D149" t="s">
        <v>3627</v>
      </c>
      <c r="E149" t="str">
        <f>_xlfn.XLOOKUP(Table_1__3[[#This Row],[Country]],Comparison!$AS$5:$AS$219,Comparison!$AS$5:$AS$219,"CHECK MISSING COUNTRY")</f>
        <v>Mexico</v>
      </c>
    </row>
    <row r="150" spans="1:5" x14ac:dyDescent="0.25">
      <c r="A150" t="s">
        <v>264</v>
      </c>
      <c r="B150">
        <v>149</v>
      </c>
      <c r="C150">
        <v>15.97</v>
      </c>
      <c r="D150" t="s">
        <v>1566</v>
      </c>
      <c r="E150" t="str">
        <f>_xlfn.XLOOKUP(Table_1__3[[#This Row],[Country]],Comparison!$AS$5:$AS$219,Comparison!$AS$5:$AS$219,"CHECK MISSING COUNTRY")</f>
        <v>Zimbabwe</v>
      </c>
    </row>
    <row r="151" spans="1:5" x14ac:dyDescent="0.25">
      <c r="A151" t="s">
        <v>307</v>
      </c>
      <c r="B151">
        <v>150</v>
      </c>
      <c r="C151">
        <v>15.97</v>
      </c>
      <c r="D151" t="s">
        <v>1566</v>
      </c>
      <c r="E151" t="str">
        <f>_xlfn.XLOOKUP(Table_1__3[[#This Row],[Country]],Comparison!$AS$5:$AS$219,Comparison!$AS$5:$AS$219,"CHECK MISSING COUNTRY")</f>
        <v>South Sudan</v>
      </c>
    </row>
    <row r="152" spans="1:5" x14ac:dyDescent="0.25">
      <c r="A152" t="s">
        <v>157</v>
      </c>
      <c r="B152">
        <v>151</v>
      </c>
      <c r="C152">
        <v>16.23</v>
      </c>
      <c r="D152" t="s">
        <v>1438</v>
      </c>
      <c r="E152" t="str">
        <f>_xlfn.XLOOKUP(Table_1__3[[#This Row],[Country]],Comparison!$AS$5:$AS$219,Comparison!$AS$5:$AS$219,"CHECK MISSING COUNTRY")</f>
        <v>Colombia</v>
      </c>
    </row>
    <row r="153" spans="1:5" x14ac:dyDescent="0.25">
      <c r="A153" t="s">
        <v>236</v>
      </c>
      <c r="B153">
        <v>152</v>
      </c>
      <c r="C153">
        <v>16.38</v>
      </c>
      <c r="D153" t="s">
        <v>1685</v>
      </c>
      <c r="E153" t="str">
        <f>_xlfn.XLOOKUP(Table_1__3[[#This Row],[Country]],Comparison!$AS$5:$AS$219,Comparison!$AS$5:$AS$219,"CHECK MISSING COUNTRY")</f>
        <v>Eswatini</v>
      </c>
    </row>
    <row r="154" spans="1:5" x14ac:dyDescent="0.25">
      <c r="A154" t="s">
        <v>243</v>
      </c>
      <c r="B154">
        <v>153</v>
      </c>
      <c r="C154">
        <v>16.47</v>
      </c>
      <c r="D154" t="s">
        <v>1685</v>
      </c>
      <c r="E154" t="str">
        <f>_xlfn.XLOOKUP(Table_1__3[[#This Row],[Country]],Comparison!$AS$5:$AS$219,Comparison!$AS$5:$AS$219,"CHECK MISSING COUNTRY")</f>
        <v>Kenya</v>
      </c>
    </row>
    <row r="155" spans="1:5" x14ac:dyDescent="0.25">
      <c r="A155" t="s">
        <v>298</v>
      </c>
      <c r="B155">
        <v>154</v>
      </c>
      <c r="C155">
        <v>16.760000000000002</v>
      </c>
      <c r="D155" t="s">
        <v>1345</v>
      </c>
      <c r="E155" t="str">
        <f>_xlfn.XLOOKUP(Table_1__3[[#This Row],[Country]],Comparison!$AS$5:$AS$219,Comparison!$AS$5:$AS$219,"CHECK MISSING COUNTRY")</f>
        <v>Yemen</v>
      </c>
    </row>
    <row r="156" spans="1:5" x14ac:dyDescent="0.25">
      <c r="A156" t="s">
        <v>285</v>
      </c>
      <c r="B156">
        <v>155</v>
      </c>
      <c r="C156">
        <v>16.940000000000001</v>
      </c>
      <c r="D156" t="s">
        <v>1702</v>
      </c>
      <c r="E156" t="str">
        <f>_xlfn.XLOOKUP(Table_1__3[[#This Row],[Country]],Comparison!$AS$5:$AS$219,Comparison!$AS$5:$AS$219,"CHECK MISSING COUNTRY")</f>
        <v>Ethiopia</v>
      </c>
    </row>
    <row r="157" spans="1:5" x14ac:dyDescent="0.25">
      <c r="A157" t="s">
        <v>245</v>
      </c>
      <c r="B157">
        <v>156</v>
      </c>
      <c r="C157">
        <v>16.940000000000001</v>
      </c>
      <c r="D157" t="s">
        <v>1702</v>
      </c>
      <c r="E157" t="str">
        <f>_xlfn.XLOOKUP(Table_1__3[[#This Row],[Country]],Comparison!$AS$5:$AS$219,Comparison!$AS$5:$AS$219,"CHECK MISSING COUNTRY")</f>
        <v>Cambodia</v>
      </c>
    </row>
    <row r="158" spans="1:5" x14ac:dyDescent="0.25">
      <c r="A158" t="s">
        <v>116</v>
      </c>
      <c r="B158">
        <v>157</v>
      </c>
      <c r="C158">
        <v>16.95</v>
      </c>
      <c r="D158" t="s">
        <v>1702</v>
      </c>
      <c r="E158" t="str">
        <f>_xlfn.XLOOKUP(Table_1__3[[#This Row],[Country]],Comparison!$AS$5:$AS$219,Comparison!$AS$5:$AS$219,"CHECK MISSING COUNTRY")</f>
        <v>Serbia</v>
      </c>
    </row>
    <row r="159" spans="1:5" x14ac:dyDescent="0.25">
      <c r="A159" t="s">
        <v>293</v>
      </c>
      <c r="B159">
        <v>158</v>
      </c>
      <c r="C159">
        <v>16.98</v>
      </c>
      <c r="D159" t="s">
        <v>1702</v>
      </c>
      <c r="E159" t="str">
        <f>_xlfn.XLOOKUP(Table_1__3[[#This Row],[Country]],Comparison!$AS$5:$AS$219,Comparison!$AS$5:$AS$219,"CHECK MISSING COUNTRY")</f>
        <v>Afghanistan</v>
      </c>
    </row>
    <row r="160" spans="1:5" x14ac:dyDescent="0.25">
      <c r="A160" t="s">
        <v>213</v>
      </c>
      <c r="B160">
        <v>159</v>
      </c>
      <c r="C160">
        <v>17.079999999999998</v>
      </c>
      <c r="D160" t="s">
        <v>3638</v>
      </c>
      <c r="E160" t="str">
        <f>_xlfn.XLOOKUP(Table_1__3[[#This Row],[Country]],Comparison!$AS$5:$AS$219,Comparison!$AS$5:$AS$219,"CHECK MISSING COUNTRY")</f>
        <v>Tajikistan</v>
      </c>
    </row>
    <row r="161" spans="1:5" x14ac:dyDescent="0.25">
      <c r="A161" t="s">
        <v>133</v>
      </c>
      <c r="B161">
        <v>160</v>
      </c>
      <c r="C161">
        <v>17.29</v>
      </c>
      <c r="D161" t="s">
        <v>1104</v>
      </c>
      <c r="E161" t="str">
        <f>_xlfn.XLOOKUP(Table_1__3[[#This Row],[Country]],Comparison!$AS$5:$AS$219,Comparison!$AS$5:$AS$219,"CHECK MISSING COUNTRY")</f>
        <v>China</v>
      </c>
    </row>
    <row r="162" spans="1:5" x14ac:dyDescent="0.25">
      <c r="A162" t="s">
        <v>282</v>
      </c>
      <c r="B162">
        <v>161</v>
      </c>
      <c r="C162">
        <v>17.309999999999999</v>
      </c>
      <c r="D162" t="s">
        <v>2353</v>
      </c>
      <c r="E162" t="str">
        <f>_xlfn.XLOOKUP(Table_1__3[[#This Row],[Country]],Comparison!$AS$5:$AS$219,Comparison!$AS$5:$AS$219,"CHECK MISSING COUNTRY")</f>
        <v>Benin</v>
      </c>
    </row>
    <row r="163" spans="1:5" x14ac:dyDescent="0.25">
      <c r="A163" t="s">
        <v>281</v>
      </c>
      <c r="B163">
        <v>162</v>
      </c>
      <c r="C163">
        <v>17.61</v>
      </c>
      <c r="D163" t="s">
        <v>1986</v>
      </c>
      <c r="E163" t="str">
        <f>_xlfn.XLOOKUP(Table_1__3[[#This Row],[Country]],Comparison!$AS$5:$AS$219,Comparison!$AS$5:$AS$219,"CHECK MISSING COUNTRY")</f>
        <v>Malawi</v>
      </c>
    </row>
    <row r="164" spans="1:5" x14ac:dyDescent="0.25">
      <c r="A164" t="s">
        <v>274</v>
      </c>
      <c r="B164">
        <v>163</v>
      </c>
      <c r="C164">
        <v>18.170000000000002</v>
      </c>
      <c r="D164" t="s">
        <v>1667</v>
      </c>
      <c r="E164" t="str">
        <f>_xlfn.XLOOKUP(Table_1__3[[#This Row],[Country]],Comparison!$AS$5:$AS$219,Comparison!$AS$5:$AS$219,"CHECK MISSING COUNTRY")</f>
        <v>Tanzania</v>
      </c>
    </row>
    <row r="165" spans="1:5" x14ac:dyDescent="0.25">
      <c r="A165" t="s">
        <v>191</v>
      </c>
      <c r="B165">
        <v>164</v>
      </c>
      <c r="C165">
        <v>18.25</v>
      </c>
      <c r="D165" t="s">
        <v>897</v>
      </c>
      <c r="E165" t="str">
        <f>_xlfn.XLOOKUP(Table_1__3[[#This Row],[Country]],Comparison!$AS$5:$AS$219,Comparison!$AS$5:$AS$219,"CHECK MISSING COUNTRY")</f>
        <v>Indonesia</v>
      </c>
    </row>
    <row r="166" spans="1:5" x14ac:dyDescent="0.25">
      <c r="A166" t="s">
        <v>147</v>
      </c>
      <c r="B166">
        <v>165</v>
      </c>
      <c r="C166">
        <v>18.32</v>
      </c>
      <c r="D166" t="s">
        <v>3612</v>
      </c>
      <c r="E166" t="str">
        <f>_xlfn.XLOOKUP(Table_1__3[[#This Row],[Country]],Comparison!$AS$5:$AS$219,Comparison!$AS$5:$AS$219,"CHECK MISSING COUNTRY")</f>
        <v>Ecuador</v>
      </c>
    </row>
    <row r="167" spans="1:5" x14ac:dyDescent="0.25">
      <c r="A167" t="s">
        <v>279</v>
      </c>
      <c r="B167">
        <v>166</v>
      </c>
      <c r="C167">
        <v>18.43</v>
      </c>
      <c r="D167" t="s">
        <v>1956</v>
      </c>
      <c r="E167" t="str">
        <f>_xlfn.XLOOKUP(Table_1__3[[#This Row],[Country]],Comparison!$AS$5:$AS$219,Comparison!$AS$5:$AS$219,"CHECK MISSING COUNTRY")</f>
        <v>Djibouti</v>
      </c>
    </row>
    <row r="168" spans="1:5" x14ac:dyDescent="0.25">
      <c r="A168" t="s">
        <v>744</v>
      </c>
      <c r="B168">
        <v>167</v>
      </c>
      <c r="C168">
        <v>18.600000000000001</v>
      </c>
      <c r="D168" t="s">
        <v>1658</v>
      </c>
      <c r="E168" t="str">
        <f>_xlfn.XLOOKUP(Table_1__3[[#This Row],[Country]],Comparison!$AS$5:$AS$219,Comparison!$AS$5:$AS$219,"CHECK MISSING COUNTRY")</f>
        <v>North Korea</v>
      </c>
    </row>
    <row r="169" spans="1:5" x14ac:dyDescent="0.25">
      <c r="A169" t="s">
        <v>188</v>
      </c>
      <c r="B169">
        <v>168</v>
      </c>
      <c r="C169">
        <v>18.62</v>
      </c>
      <c r="D169" t="s">
        <v>1658</v>
      </c>
      <c r="E169" t="str">
        <f>_xlfn.XLOOKUP(Table_1__3[[#This Row],[Country]],Comparison!$AS$5:$AS$219,Comparison!$AS$5:$AS$219,"CHECK MISSING COUNTRY")</f>
        <v>Lebanon</v>
      </c>
    </row>
    <row r="170" spans="1:5" x14ac:dyDescent="0.25">
      <c r="A170" t="s">
        <v>181</v>
      </c>
      <c r="B170">
        <v>169</v>
      </c>
      <c r="C170">
        <v>18.64</v>
      </c>
      <c r="D170" t="s">
        <v>1820</v>
      </c>
      <c r="E170" t="str">
        <f>_xlfn.XLOOKUP(Table_1__3[[#This Row],[Country]],Comparison!$AS$5:$AS$219,Comparison!$AS$5:$AS$219,"CHECK MISSING COUNTRY")</f>
        <v>Uzbekistan</v>
      </c>
    </row>
    <row r="171" spans="1:5" x14ac:dyDescent="0.25">
      <c r="A171" t="s">
        <v>139</v>
      </c>
      <c r="B171">
        <v>170</v>
      </c>
      <c r="C171">
        <v>18.8</v>
      </c>
      <c r="D171" t="s">
        <v>1296</v>
      </c>
      <c r="E171" t="str">
        <f>_xlfn.XLOOKUP(Table_1__3[[#This Row],[Country]],Comparison!$AS$5:$AS$219,Comparison!$AS$5:$AS$219,"CHECK MISSING COUNTRY")</f>
        <v>Iran</v>
      </c>
    </row>
    <row r="172" spans="1:5" x14ac:dyDescent="0.25">
      <c r="A172" t="s">
        <v>125</v>
      </c>
      <c r="B172">
        <v>171</v>
      </c>
      <c r="C172">
        <v>18.86</v>
      </c>
      <c r="D172" t="s">
        <v>3608</v>
      </c>
      <c r="E172" t="str">
        <f>_xlfn.XLOOKUP(Table_1__3[[#This Row],[Country]],Comparison!$AS$5:$AS$219,Comparison!$AS$5:$AS$219,"CHECK MISSING COUNTRY")</f>
        <v>Bulgaria</v>
      </c>
    </row>
    <row r="173" spans="1:5" x14ac:dyDescent="0.25">
      <c r="A173" t="s">
        <v>148</v>
      </c>
      <c r="B173">
        <v>172</v>
      </c>
      <c r="C173">
        <v>19.02</v>
      </c>
      <c r="D173" t="s">
        <v>1857</v>
      </c>
      <c r="E173" t="str">
        <f>_xlfn.XLOOKUP(Table_1__3[[#This Row],[Country]],Comparison!$AS$5:$AS$219,Comparison!$AS$5:$AS$219,"CHECK MISSING COUNTRY")</f>
        <v>North Macedonia</v>
      </c>
    </row>
    <row r="174" spans="1:5" x14ac:dyDescent="0.25">
      <c r="A174" t="s">
        <v>140</v>
      </c>
      <c r="B174">
        <v>173</v>
      </c>
      <c r="C174">
        <v>19.13</v>
      </c>
      <c r="D174" t="s">
        <v>3637</v>
      </c>
      <c r="E174" t="str">
        <f>_xlfn.XLOOKUP(Table_1__3[[#This Row],[Country]],Comparison!$AS$5:$AS$219,Comparison!$AS$5:$AS$219,"CHECK MISSING COUNTRY")</f>
        <v>Sri Lanka</v>
      </c>
    </row>
    <row r="175" spans="1:5" x14ac:dyDescent="0.25">
      <c r="A175" t="s">
        <v>179</v>
      </c>
      <c r="B175">
        <v>174</v>
      </c>
      <c r="C175">
        <v>19.16</v>
      </c>
      <c r="D175" t="s">
        <v>1376</v>
      </c>
      <c r="E175" t="str">
        <f>_xlfn.XLOOKUP(Table_1__3[[#This Row],[Country]],Comparison!$AS$5:$AS$219,Comparison!$AS$5:$AS$219,"CHECK MISSING COUNTRY")</f>
        <v>Egypt</v>
      </c>
    </row>
    <row r="176" spans="1:5" x14ac:dyDescent="0.25">
      <c r="A176" t="s">
        <v>193</v>
      </c>
      <c r="B176">
        <v>175</v>
      </c>
      <c r="C176">
        <v>19.170000000000002</v>
      </c>
      <c r="D176" t="s">
        <v>1376</v>
      </c>
      <c r="E176" t="str">
        <f>_xlfn.XLOOKUP(Table_1__3[[#This Row],[Country]],Comparison!$AS$5:$AS$219,Comparison!$AS$5:$AS$219,"CHECK MISSING COUNTRY")</f>
        <v>Philippines</v>
      </c>
    </row>
    <row r="177" spans="1:5" x14ac:dyDescent="0.25">
      <c r="A177" t="s">
        <v>135</v>
      </c>
      <c r="B177">
        <v>176</v>
      </c>
      <c r="C177">
        <v>19.510000000000002</v>
      </c>
      <c r="D177" t="s">
        <v>1850</v>
      </c>
      <c r="E177" t="str">
        <f>_xlfn.XLOOKUP(Table_1__3[[#This Row],[Country]],Comparison!$AS$5:$AS$219,Comparison!$AS$5:$AS$219,"CHECK MISSING COUNTRY")</f>
        <v>Armenia</v>
      </c>
    </row>
    <row r="178" spans="1:5" x14ac:dyDescent="0.25">
      <c r="A178" t="s">
        <v>171</v>
      </c>
      <c r="B178">
        <v>177</v>
      </c>
      <c r="C178">
        <v>19.7</v>
      </c>
      <c r="D178" t="s">
        <v>1420</v>
      </c>
      <c r="E178" t="str">
        <f>_xlfn.XLOOKUP(Table_1__3[[#This Row],[Country]],Comparison!$AS$5:$AS$219,Comparison!$AS$5:$AS$219,"CHECK MISSING COUNTRY")</f>
        <v>Jordan</v>
      </c>
    </row>
    <row r="179" spans="1:5" x14ac:dyDescent="0.25">
      <c r="A179" t="s">
        <v>38</v>
      </c>
      <c r="B179">
        <v>178</v>
      </c>
      <c r="C179">
        <v>20.71</v>
      </c>
      <c r="D179" t="s">
        <v>1967</v>
      </c>
      <c r="E179" t="str">
        <f>_xlfn.XLOOKUP(Table_1__3[[#This Row],[Country]],Comparison!$AS$5:$AS$219,Comparison!$AS$5:$AS$219,"CHECK MISSING COUNTRY")</f>
        <v>United Arab Emirates</v>
      </c>
    </row>
    <row r="180" spans="1:5" x14ac:dyDescent="0.25">
      <c r="A180" t="s">
        <v>43</v>
      </c>
      <c r="B180">
        <v>179</v>
      </c>
      <c r="C180">
        <v>20.82</v>
      </c>
      <c r="D180" t="s">
        <v>1517</v>
      </c>
      <c r="E180" t="str">
        <f>_xlfn.XLOOKUP(Table_1__3[[#This Row],[Country]],Comparison!$AS$5:$AS$219,Comparison!$AS$5:$AS$219,"CHECK MISSING COUNTRY")</f>
        <v>South Korea</v>
      </c>
    </row>
    <row r="181" spans="1:5" x14ac:dyDescent="0.25">
      <c r="A181" t="s">
        <v>247</v>
      </c>
      <c r="B181">
        <v>180</v>
      </c>
      <c r="C181">
        <v>21.07</v>
      </c>
      <c r="D181" t="s">
        <v>3603</v>
      </c>
      <c r="E181" t="str">
        <f>_xlfn.XLOOKUP(Table_1__3[[#This Row],[Country]],Comparison!$AS$5:$AS$219,Comparison!$AS$5:$AS$219,"CHECK MISSING COUNTRY")</f>
        <v>Angola</v>
      </c>
    </row>
    <row r="182" spans="1:5" x14ac:dyDescent="0.25">
      <c r="A182" t="s">
        <v>89</v>
      </c>
      <c r="B182">
        <v>181</v>
      </c>
      <c r="C182">
        <v>21.1</v>
      </c>
      <c r="D182" t="s">
        <v>3639</v>
      </c>
      <c r="E182" t="str">
        <f>_xlfn.XLOOKUP(Table_1__3[[#This Row],[Country]],Comparison!$AS$5:$AS$219,Comparison!$AS$5:$AS$219,"CHECK MISSING COUNTRY")</f>
        <v>Turkey</v>
      </c>
    </row>
    <row r="183" spans="1:5" x14ac:dyDescent="0.25">
      <c r="A183" t="s">
        <v>117</v>
      </c>
      <c r="B183">
        <v>182</v>
      </c>
      <c r="C183">
        <v>21.15</v>
      </c>
      <c r="D183" t="s">
        <v>3639</v>
      </c>
      <c r="E183" t="str">
        <f>_xlfn.XLOOKUP(Table_1__3[[#This Row],[Country]],Comparison!$AS$5:$AS$219,Comparison!$AS$5:$AS$219,"CHECK MISSING COUNTRY")</f>
        <v>Thailand</v>
      </c>
    </row>
    <row r="184" spans="1:5" x14ac:dyDescent="0.25">
      <c r="A184" t="s">
        <v>95</v>
      </c>
      <c r="B184">
        <v>183</v>
      </c>
      <c r="C184">
        <v>21.77</v>
      </c>
      <c r="D184" t="s">
        <v>1927</v>
      </c>
      <c r="E184" t="str">
        <f>_xlfn.XLOOKUP(Table_1__3[[#This Row],[Country]],Comparison!$AS$5:$AS$219,Comparison!$AS$5:$AS$219,"CHECK MISSING COUNTRY")</f>
        <v>Kuwait</v>
      </c>
    </row>
    <row r="185" spans="1:5" x14ac:dyDescent="0.25">
      <c r="A185" t="s">
        <v>252</v>
      </c>
      <c r="B185">
        <v>184</v>
      </c>
      <c r="C185">
        <v>22.18</v>
      </c>
      <c r="D185" t="s">
        <v>3641</v>
      </c>
      <c r="E185" t="str">
        <f>_xlfn.XLOOKUP(Table_1__3[[#This Row],[Country]],Comparison!$AS$5:$AS$219,Comparison!$AS$5:$AS$219,"CHECK MISSING COUNTRY")</f>
        <v>Zambia</v>
      </c>
    </row>
    <row r="186" spans="1:5" x14ac:dyDescent="0.25">
      <c r="A186" t="s">
        <v>70</v>
      </c>
      <c r="B186">
        <v>185</v>
      </c>
      <c r="C186">
        <v>22.75</v>
      </c>
      <c r="D186" t="s">
        <v>3605</v>
      </c>
      <c r="E186" t="str">
        <f>_xlfn.XLOOKUP(Table_1__3[[#This Row],[Country]],Comparison!$AS$5:$AS$219,Comparison!$AS$5:$AS$219,"CHECK MISSING COUNTRY")</f>
        <v>Bahrain</v>
      </c>
    </row>
    <row r="187" spans="1:5" x14ac:dyDescent="0.25">
      <c r="A187" t="s">
        <v>211</v>
      </c>
      <c r="B187">
        <v>186</v>
      </c>
      <c r="C187">
        <v>22.78</v>
      </c>
      <c r="D187" t="s">
        <v>3605</v>
      </c>
      <c r="E187" t="str">
        <f>_xlfn.XLOOKUP(Table_1__3[[#This Row],[Country]],Comparison!$AS$5:$AS$219,Comparison!$AS$5:$AS$219,"CHECK MISSING COUNTRY")</f>
        <v>Bhutan</v>
      </c>
    </row>
    <row r="188" spans="1:5" x14ac:dyDescent="0.25">
      <c r="A188" t="s">
        <v>259</v>
      </c>
      <c r="B188">
        <v>187</v>
      </c>
      <c r="C188">
        <v>22.82</v>
      </c>
      <c r="D188" t="s">
        <v>1718</v>
      </c>
      <c r="E188" t="str">
        <f>_xlfn.XLOOKUP(Table_1__3[[#This Row],[Country]],Comparison!$AS$5:$AS$219,Comparison!$AS$5:$AS$219,"CHECK MISSING COUNTRY")</f>
        <v>Syria</v>
      </c>
    </row>
    <row r="189" spans="1:5" x14ac:dyDescent="0.25">
      <c r="A189" t="s">
        <v>86</v>
      </c>
      <c r="B189">
        <v>188</v>
      </c>
      <c r="C189">
        <v>22.84</v>
      </c>
      <c r="D189" t="s">
        <v>1995</v>
      </c>
      <c r="E189" t="str">
        <f>_xlfn.XLOOKUP(Table_1__3[[#This Row],[Country]],Comparison!$AS$5:$AS$219,Comparison!$AS$5:$AS$219,"CHECK MISSING COUNTRY")</f>
        <v>Chile</v>
      </c>
    </row>
    <row r="190" spans="1:5" x14ac:dyDescent="0.25">
      <c r="A190" t="s">
        <v>189</v>
      </c>
      <c r="B190">
        <v>189</v>
      </c>
      <c r="C190">
        <v>23.26</v>
      </c>
      <c r="D190" t="s">
        <v>1718</v>
      </c>
      <c r="E190" t="str">
        <f>_xlfn.XLOOKUP(Table_1__3[[#This Row],[Country]],Comparison!$AS$5:$AS$219,Comparison!$AS$5:$AS$219,"CHECK MISSING COUNTRY")</f>
        <v>South Africa</v>
      </c>
    </row>
    <row r="191" spans="1:5" x14ac:dyDescent="0.25">
      <c r="A191" t="s">
        <v>231</v>
      </c>
      <c r="B191">
        <v>190</v>
      </c>
      <c r="C191">
        <v>23.53</v>
      </c>
      <c r="D191" t="s">
        <v>3621</v>
      </c>
      <c r="E191" t="str">
        <f>_xlfn.XLOOKUP(Table_1__3[[#This Row],[Country]],Comparison!$AS$5:$AS$219,Comparison!$AS$5:$AS$219,"CHECK MISSING COUNTRY")</f>
        <v>Laos</v>
      </c>
    </row>
    <row r="192" spans="1:5" x14ac:dyDescent="0.25">
      <c r="A192" t="s">
        <v>183</v>
      </c>
      <c r="B192">
        <v>191</v>
      </c>
      <c r="C192">
        <v>23.58</v>
      </c>
      <c r="D192" t="s">
        <v>3621</v>
      </c>
      <c r="E192" t="str">
        <f>_xlfn.XLOOKUP(Table_1__3[[#This Row],[Country]],Comparison!$AS$5:$AS$219,Comparison!$AS$5:$AS$219,"CHECK MISSING COUNTRY")</f>
        <v>Vietnam</v>
      </c>
    </row>
    <row r="193" spans="1:10" x14ac:dyDescent="0.25">
      <c r="A193" t="s">
        <v>141</v>
      </c>
      <c r="B193">
        <v>192</v>
      </c>
      <c r="C193">
        <v>23.93</v>
      </c>
      <c r="D193" t="s">
        <v>1009</v>
      </c>
      <c r="E193" t="str">
        <f>_xlfn.XLOOKUP(Table_1__3[[#This Row],[Country]],Comparison!$AS$5:$AS$219,Comparison!$AS$5:$AS$219,"CHECK MISSING COUNTRY")</f>
        <v>Bosnia and Herzegovina</v>
      </c>
      <c r="J193">
        <v>219</v>
      </c>
    </row>
    <row r="194" spans="1:10" x14ac:dyDescent="0.25">
      <c r="A194" t="s">
        <v>230</v>
      </c>
      <c r="B194">
        <v>193</v>
      </c>
      <c r="C194">
        <v>24.52</v>
      </c>
      <c r="D194" t="s">
        <v>1661</v>
      </c>
      <c r="E194" t="str">
        <f>_xlfn.XLOOKUP(Table_1__3[[#This Row],[Country]],Comparison!$AS$5:$AS$219,Comparison!$AS$5:$AS$219,"CHECK MISSING COUNTRY")</f>
        <v>Honduras</v>
      </c>
    </row>
    <row r="195" spans="1:10" x14ac:dyDescent="0.25">
      <c r="A195" t="s">
        <v>306</v>
      </c>
      <c r="B195">
        <v>194</v>
      </c>
      <c r="C195">
        <v>24.99</v>
      </c>
      <c r="D195" t="s">
        <v>3610</v>
      </c>
      <c r="E195" t="str">
        <f>_xlfn.XLOOKUP(Table_1__3[[#This Row],[Country]],Comparison!$AS$5:$AS$219,Comparison!$AS$5:$AS$219,"CHECK MISSING COUNTRY")</f>
        <v>Central African Republic</v>
      </c>
    </row>
    <row r="196" spans="1:10" x14ac:dyDescent="0.25">
      <c r="A196" t="s">
        <v>266</v>
      </c>
      <c r="B196">
        <v>195</v>
      </c>
      <c r="C196">
        <v>25.02</v>
      </c>
      <c r="D196" t="s">
        <v>3610</v>
      </c>
      <c r="E196" t="str">
        <f>_xlfn.XLOOKUP(Table_1__3[[#This Row],[Country]],Comparison!$AS$5:$AS$219,Comparison!$AS$5:$AS$219,"CHECK MISSING COUNTRY")</f>
        <v>Nigeria</v>
      </c>
    </row>
    <row r="197" spans="1:10" x14ac:dyDescent="0.25">
      <c r="A197" t="s">
        <v>228</v>
      </c>
      <c r="B197">
        <v>196</v>
      </c>
      <c r="C197">
        <v>25.13</v>
      </c>
      <c r="D197" t="s">
        <v>3617</v>
      </c>
      <c r="E197" t="str">
        <f>_xlfn.XLOOKUP(Table_1__3[[#This Row],[Country]],Comparison!$AS$5:$AS$219,Comparison!$AS$5:$AS$219,"CHECK MISSING COUNTRY")</f>
        <v>Guatemala</v>
      </c>
    </row>
    <row r="198" spans="1:10" x14ac:dyDescent="0.25">
      <c r="A198" t="s">
        <v>154</v>
      </c>
      <c r="B198">
        <v>197</v>
      </c>
      <c r="C198">
        <v>25.48</v>
      </c>
      <c r="D198" t="s">
        <v>3632</v>
      </c>
      <c r="E198" t="str">
        <f>_xlfn.XLOOKUP(Table_1__3[[#This Row],[Country]],Comparison!$AS$5:$AS$219,Comparison!$AS$5:$AS$219,"CHECK MISSING COUNTRY")</f>
        <v>Peru</v>
      </c>
    </row>
    <row r="199" spans="1:10" x14ac:dyDescent="0.25">
      <c r="A199" t="s">
        <v>208</v>
      </c>
      <c r="B199">
        <v>198</v>
      </c>
      <c r="C199">
        <v>25.65</v>
      </c>
      <c r="D199" t="s">
        <v>1318</v>
      </c>
      <c r="E199" t="str">
        <f>_xlfn.XLOOKUP(Table_1__3[[#This Row],[Country]],Comparison!$AS$5:$AS$219,Comparison!$AS$5:$AS$219,"CHECK MISSING COUNTRY")</f>
        <v>Gabon</v>
      </c>
    </row>
    <row r="200" spans="1:10" x14ac:dyDescent="0.25">
      <c r="A200" t="s">
        <v>215</v>
      </c>
      <c r="B200">
        <v>199</v>
      </c>
      <c r="C200">
        <v>27.43</v>
      </c>
      <c r="D200" t="s">
        <v>1495</v>
      </c>
      <c r="E200" t="str">
        <f>_xlfn.XLOOKUP(Table_1__3[[#This Row],[Country]],Comparison!$AS$5:$AS$219,Comparison!$AS$5:$AS$219,"CHECK MISSING COUNTRY")</f>
        <v>El Salvador</v>
      </c>
    </row>
    <row r="201" spans="1:10" x14ac:dyDescent="0.25">
      <c r="A201" t="s">
        <v>81</v>
      </c>
      <c r="B201">
        <v>200</v>
      </c>
      <c r="C201">
        <v>27.5</v>
      </c>
      <c r="D201" t="s">
        <v>1495</v>
      </c>
      <c r="E201" t="str">
        <f>_xlfn.XLOOKUP(Table_1__3[[#This Row],[Country]],Comparison!$AS$5:$AS$219,Comparison!$AS$5:$AS$219,"CHECK MISSING COUNTRY")</f>
        <v>Saudi Arabia</v>
      </c>
    </row>
    <row r="202" spans="1:10" x14ac:dyDescent="0.25">
      <c r="A202" t="s">
        <v>263</v>
      </c>
      <c r="B202">
        <v>201</v>
      </c>
      <c r="C202">
        <v>27.81</v>
      </c>
      <c r="D202" t="s">
        <v>3622</v>
      </c>
      <c r="E202" t="str">
        <f>_xlfn.XLOOKUP(Table_1__3[[#This Row],[Country]],Comparison!$AS$5:$AS$219,Comparison!$AS$5:$AS$219,"CHECK MISSING COUNTRY")</f>
        <v>Uganda</v>
      </c>
      <c r="I202">
        <v>-1</v>
      </c>
    </row>
    <row r="203" spans="1:10" x14ac:dyDescent="0.25">
      <c r="A203" t="s">
        <v>276</v>
      </c>
      <c r="B203">
        <v>202</v>
      </c>
      <c r="C203">
        <v>27.87</v>
      </c>
      <c r="D203" t="s">
        <v>3622</v>
      </c>
      <c r="E203" t="str">
        <f>_xlfn.XLOOKUP(Table_1__3[[#This Row],[Country]],Comparison!$AS$5:$AS$219,Comparison!$AS$5:$AS$219,"CHECK MISSING COUNTRY")</f>
        <v>Lesotho</v>
      </c>
    </row>
    <row r="204" spans="1:10" x14ac:dyDescent="0.25">
      <c r="A204" t="s">
        <v>133</v>
      </c>
      <c r="B204">
        <v>203</v>
      </c>
      <c r="C204">
        <v>28.18</v>
      </c>
      <c r="D204" t="s">
        <v>1987</v>
      </c>
      <c r="E204" t="str">
        <f>_xlfn.XLOOKUP(Table_1__3[[#This Row],[Country]],Comparison!$AS$5:$AS$219,Comparison!$AS$5:$AS$219,"CHECK MISSING COUNTRY")</f>
        <v>China</v>
      </c>
    </row>
    <row r="205" spans="1:10" x14ac:dyDescent="0.25">
      <c r="A205" t="s">
        <v>239</v>
      </c>
      <c r="B205">
        <v>204</v>
      </c>
      <c r="C205">
        <v>28.64</v>
      </c>
      <c r="D205" t="s">
        <v>3629</v>
      </c>
      <c r="E205" t="str">
        <f>_xlfn.XLOOKUP(Table_1__3[[#This Row],[Country]],Comparison!$AS$5:$AS$219,Comparison!$AS$5:$AS$219,"CHECK MISSING COUNTRY")</f>
        <v>Myanmar</v>
      </c>
    </row>
    <row r="206" spans="1:10" x14ac:dyDescent="0.25">
      <c r="A206" t="s">
        <v>205</v>
      </c>
      <c r="B206">
        <v>205</v>
      </c>
      <c r="C206">
        <v>29.63</v>
      </c>
      <c r="D206" t="s">
        <v>3606</v>
      </c>
      <c r="E206" t="str">
        <f>_xlfn.XLOOKUP(Table_1__3[[#This Row],[Country]],Comparison!$AS$5:$AS$219,Comparison!$AS$5:$AS$219,"CHECK MISSING COUNTRY")</f>
        <v>Bolivia</v>
      </c>
    </row>
    <row r="207" spans="1:10" x14ac:dyDescent="0.25">
      <c r="A207" t="s">
        <v>166</v>
      </c>
      <c r="B207">
        <v>206</v>
      </c>
      <c r="C207">
        <v>30.1</v>
      </c>
      <c r="D207" t="s">
        <v>3628</v>
      </c>
      <c r="E207" t="str">
        <f>_xlfn.XLOOKUP(Table_1__3[[#This Row],[Country]],Comparison!$AS$5:$AS$219,Comparison!$AS$5:$AS$219,"CHECK MISSING COUNTRY")</f>
        <v>Mongolia</v>
      </c>
    </row>
    <row r="208" spans="1:10" x14ac:dyDescent="0.25">
      <c r="A208" t="s">
        <v>216</v>
      </c>
      <c r="B208">
        <v>207</v>
      </c>
      <c r="C208">
        <v>32.42</v>
      </c>
      <c r="D208" t="s">
        <v>3620</v>
      </c>
      <c r="E208" t="str">
        <f>_xlfn.XLOOKUP(Table_1__3[[#This Row],[Country]],Comparison!$AS$5:$AS$219,Comparison!$AS$5:$AS$219,"CHECK MISSING COUNTRY")</f>
        <v>Iraq</v>
      </c>
    </row>
    <row r="209" spans="1:5" x14ac:dyDescent="0.25">
      <c r="A209" t="s">
        <v>246</v>
      </c>
      <c r="B209">
        <v>208</v>
      </c>
      <c r="C209">
        <v>31.94</v>
      </c>
      <c r="D209" t="s">
        <v>3633</v>
      </c>
      <c r="E209" t="str">
        <f>_xlfn.XLOOKUP(Table_1__3[[#This Row],[Country]],Comparison!$AS$5:$AS$219,Comparison!$AS$5:$AS$219,"CHECK MISSING COUNTRY")</f>
        <v>Congo</v>
      </c>
    </row>
    <row r="210" spans="1:5" x14ac:dyDescent="0.25">
      <c r="A210" t="s">
        <v>249</v>
      </c>
      <c r="B210">
        <v>209</v>
      </c>
      <c r="C210">
        <v>32.58</v>
      </c>
      <c r="D210" t="s">
        <v>3609</v>
      </c>
      <c r="E210" t="str">
        <f>_xlfn.XLOOKUP(Table_1__3[[#This Row],[Country]],Comparison!$AS$5:$AS$219,Comparison!$AS$5:$AS$219,"CHECK MISSING COUNTRY")</f>
        <v>Cameroon</v>
      </c>
    </row>
    <row r="211" spans="1:5" x14ac:dyDescent="0.25">
      <c r="A211" t="s">
        <v>224</v>
      </c>
      <c r="B211">
        <v>210</v>
      </c>
      <c r="C211">
        <v>32.869999999999997</v>
      </c>
      <c r="D211" t="s">
        <v>821</v>
      </c>
      <c r="E211" t="str">
        <f>_xlfn.XLOOKUP(Table_1__3[[#This Row],[Country]],Comparison!$AS$5:$AS$219,Comparison!$AS$5:$AS$219,"CHECK MISSING COUNTRY")</f>
        <v>Equatorial Guinea</v>
      </c>
    </row>
    <row r="212" spans="1:5" x14ac:dyDescent="0.25">
      <c r="A212" t="s">
        <v>265</v>
      </c>
      <c r="B212">
        <v>211</v>
      </c>
      <c r="C212">
        <v>33.369999999999997</v>
      </c>
      <c r="D212" t="s">
        <v>3634</v>
      </c>
      <c r="E212" t="str">
        <f>_xlfn.XLOOKUP(Table_1__3[[#This Row],[Country]],Comparison!$AS$5:$AS$219,Comparison!$AS$5:$AS$219,"CHECK MISSING COUNTRY")</f>
        <v>Rwanda</v>
      </c>
    </row>
    <row r="213" spans="1:5" x14ac:dyDescent="0.25">
      <c r="A213" t="s">
        <v>300</v>
      </c>
      <c r="B213">
        <v>212</v>
      </c>
      <c r="C213">
        <v>34.04</v>
      </c>
      <c r="D213" t="s">
        <v>1742</v>
      </c>
      <c r="E213" t="str">
        <f>_xlfn.XLOOKUP(Table_1__3[[#This Row],[Country]],Comparison!$AS$5:$AS$219,Comparison!$AS$5:$AS$219,"CHECK MISSING COUNTRY")</f>
        <v>Burundi</v>
      </c>
    </row>
    <row r="214" spans="1:5" x14ac:dyDescent="0.25">
      <c r="A214" t="s">
        <v>290</v>
      </c>
      <c r="B214">
        <v>213</v>
      </c>
      <c r="C214">
        <v>34.200000000000003</v>
      </c>
      <c r="D214" t="s">
        <v>3611</v>
      </c>
      <c r="E214" t="str">
        <f>_xlfn.XLOOKUP(Table_1__3[[#This Row],[Country]],Comparison!$AS$5:$AS$219,Comparison!$AS$5:$AS$219,"CHECK MISSING COUNTRY")</f>
        <v>DR Congo</v>
      </c>
    </row>
    <row r="215" spans="1:5" x14ac:dyDescent="0.25">
      <c r="A215" t="s">
        <v>269</v>
      </c>
      <c r="B215">
        <v>214</v>
      </c>
      <c r="C215">
        <v>38.9</v>
      </c>
      <c r="D215" t="s">
        <v>3631</v>
      </c>
      <c r="E215" t="str">
        <f>_xlfn.XLOOKUP(Table_1__3[[#This Row],[Country]],Comparison!$AS$5:$AS$219,Comparison!$AS$5:$AS$219,"CHECK MISSING COUNTRY")</f>
        <v>Pakistan</v>
      </c>
    </row>
    <row r="216" spans="1:5" x14ac:dyDescent="0.25">
      <c r="A216" t="s">
        <v>80</v>
      </c>
      <c r="B216">
        <v>215</v>
      </c>
      <c r="C216">
        <v>39.159999999999997</v>
      </c>
      <c r="D216" t="s">
        <v>3630</v>
      </c>
      <c r="E216" t="str">
        <f>_xlfn.XLOOKUP(Table_1__3[[#This Row],[Country]],Comparison!$AS$5:$AS$219,Comparison!$AS$5:$AS$219,"CHECK MISSING COUNTRY")</f>
        <v>Qatar</v>
      </c>
    </row>
    <row r="217" spans="1:5" x14ac:dyDescent="0.25">
      <c r="A217" t="s">
        <v>241</v>
      </c>
      <c r="B217">
        <v>216</v>
      </c>
      <c r="C217">
        <v>39.18</v>
      </c>
      <c r="D217" t="s">
        <v>3630</v>
      </c>
      <c r="E217" t="str">
        <f>_xlfn.XLOOKUP(Table_1__3[[#This Row],[Country]],Comparison!$AS$5:$AS$219,Comparison!$AS$5:$AS$219,"CHECK MISSING COUNTRY")</f>
        <v>Nepal</v>
      </c>
    </row>
    <row r="218" spans="1:5" x14ac:dyDescent="0.25">
      <c r="A218" t="s">
        <v>225</v>
      </c>
      <c r="B218">
        <v>217</v>
      </c>
      <c r="C218">
        <v>41.39</v>
      </c>
      <c r="D218" t="s">
        <v>3619</v>
      </c>
      <c r="E218" t="str">
        <f>_xlfn.XLOOKUP(Table_1__3[[#This Row],[Country]],Comparison!$AS$5:$AS$219,Comparison!$AS$5:$AS$219,"CHECK MISSING COUNTRY")</f>
        <v>India</v>
      </c>
    </row>
    <row r="219" spans="1:5" x14ac:dyDescent="0.25">
      <c r="A219" t="s">
        <v>218</v>
      </c>
      <c r="B219">
        <v>218</v>
      </c>
      <c r="C219">
        <v>54.17</v>
      </c>
      <c r="D219" t="s">
        <v>1551</v>
      </c>
      <c r="E219" t="str">
        <f>_xlfn.XLOOKUP(Table_1__3[[#This Row],[Country]],Comparison!$AS$5:$AS$219,Comparison!$AS$5:$AS$219,"CHECK MISSING COUNTRY")</f>
        <v>Bangladesh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4F32-20FA-4ACB-9486-DDDEF5289605}">
  <dimension ref="A1:B51"/>
  <sheetViews>
    <sheetView workbookViewId="0">
      <selection activeCell="J1" sqref="J1:L2"/>
    </sheetView>
  </sheetViews>
  <sheetFormatPr defaultRowHeight="15" x14ac:dyDescent="0.25"/>
  <cols>
    <col min="1" max="1" width="22.5703125" bestFit="1" customWidth="1"/>
    <col min="2" max="2" width="14" bestFit="1" customWidth="1"/>
  </cols>
  <sheetData>
    <row r="1" spans="1:2" x14ac:dyDescent="0.25">
      <c r="A1" t="s">
        <v>2424</v>
      </c>
      <c r="B1" t="s">
        <v>3651</v>
      </c>
    </row>
    <row r="2" spans="1:2" x14ac:dyDescent="0.25">
      <c r="A2" t="s">
        <v>135</v>
      </c>
      <c r="B2">
        <v>43</v>
      </c>
    </row>
    <row r="3" spans="1:2" x14ac:dyDescent="0.25">
      <c r="A3" t="s">
        <v>26</v>
      </c>
      <c r="B3">
        <v>18</v>
      </c>
    </row>
    <row r="4" spans="1:2" x14ac:dyDescent="0.25">
      <c r="A4" t="s">
        <v>51</v>
      </c>
      <c r="B4">
        <v>10</v>
      </c>
    </row>
    <row r="5" spans="1:2" x14ac:dyDescent="0.25">
      <c r="A5" t="s">
        <v>30</v>
      </c>
      <c r="B5">
        <v>7</v>
      </c>
    </row>
    <row r="6" spans="1:2" x14ac:dyDescent="0.25">
      <c r="A6" t="s">
        <v>141</v>
      </c>
      <c r="B6">
        <v>50</v>
      </c>
    </row>
    <row r="7" spans="1:2" x14ac:dyDescent="0.25">
      <c r="A7" t="s">
        <v>125</v>
      </c>
      <c r="B7">
        <v>21</v>
      </c>
    </row>
    <row r="8" spans="1:2" x14ac:dyDescent="0.25">
      <c r="A8" t="s">
        <v>41</v>
      </c>
      <c r="B8">
        <v>6</v>
      </c>
    </row>
    <row r="9" spans="1:2" x14ac:dyDescent="0.25">
      <c r="A9" t="s">
        <v>86</v>
      </c>
      <c r="B9">
        <v>33</v>
      </c>
    </row>
    <row r="10" spans="1:2" x14ac:dyDescent="0.25">
      <c r="A10" t="s">
        <v>114</v>
      </c>
      <c r="B10">
        <v>49</v>
      </c>
    </row>
    <row r="11" spans="1:2" x14ac:dyDescent="0.25">
      <c r="A11" t="s">
        <v>78</v>
      </c>
      <c r="B11">
        <v>30</v>
      </c>
    </row>
    <row r="12" spans="1:2" x14ac:dyDescent="0.25">
      <c r="A12" t="s">
        <v>149</v>
      </c>
      <c r="B12">
        <v>46</v>
      </c>
    </row>
    <row r="13" spans="1:2" x14ac:dyDescent="0.25">
      <c r="A13" t="s">
        <v>62</v>
      </c>
      <c r="B13">
        <v>16</v>
      </c>
    </row>
    <row r="14" spans="1:2" x14ac:dyDescent="0.25">
      <c r="A14" t="s">
        <v>67</v>
      </c>
      <c r="B14">
        <v>28</v>
      </c>
    </row>
    <row r="15" spans="1:2" x14ac:dyDescent="0.25">
      <c r="A15" t="s">
        <v>16</v>
      </c>
      <c r="B15">
        <v>2</v>
      </c>
    </row>
    <row r="16" spans="1:2" x14ac:dyDescent="0.25">
      <c r="A16" t="s">
        <v>65</v>
      </c>
      <c r="B16">
        <v>22</v>
      </c>
    </row>
    <row r="17" spans="1:2" x14ac:dyDescent="0.25">
      <c r="A17" t="s">
        <v>31</v>
      </c>
      <c r="B17">
        <v>5</v>
      </c>
    </row>
    <row r="18" spans="1:2" x14ac:dyDescent="0.25">
      <c r="A18" t="s">
        <v>61</v>
      </c>
      <c r="B18">
        <v>9</v>
      </c>
    </row>
    <row r="19" spans="1:2" x14ac:dyDescent="0.25">
      <c r="A19" t="s">
        <v>22</v>
      </c>
      <c r="B19">
        <v>3</v>
      </c>
    </row>
    <row r="20" spans="1:2" x14ac:dyDescent="0.25">
      <c r="A20" t="s">
        <v>68</v>
      </c>
      <c r="B20">
        <v>36</v>
      </c>
    </row>
    <row r="21" spans="1:2" x14ac:dyDescent="0.25">
      <c r="A21" t="s">
        <v>92</v>
      </c>
      <c r="B21">
        <v>23</v>
      </c>
    </row>
    <row r="22" spans="1:2" x14ac:dyDescent="0.25">
      <c r="A22" t="s">
        <v>11</v>
      </c>
      <c r="B22">
        <v>20</v>
      </c>
    </row>
    <row r="23" spans="1:2" x14ac:dyDescent="0.25">
      <c r="A23" t="s">
        <v>225</v>
      </c>
      <c r="B23">
        <v>47</v>
      </c>
    </row>
    <row r="24" spans="1:2" x14ac:dyDescent="0.25">
      <c r="A24" t="s">
        <v>20</v>
      </c>
      <c r="B24">
        <v>8</v>
      </c>
    </row>
    <row r="25" spans="1:2" x14ac:dyDescent="0.25">
      <c r="A25" t="s">
        <v>64</v>
      </c>
      <c r="B25">
        <v>24</v>
      </c>
    </row>
    <row r="26" spans="1:2" x14ac:dyDescent="0.25">
      <c r="A26" t="s">
        <v>54</v>
      </c>
      <c r="B26">
        <v>34</v>
      </c>
    </row>
    <row r="27" spans="1:2" x14ac:dyDescent="0.25">
      <c r="A27" t="s">
        <v>74</v>
      </c>
      <c r="B27">
        <v>35</v>
      </c>
    </row>
    <row r="28" spans="1:2" x14ac:dyDescent="0.25">
      <c r="A28" t="s">
        <v>76</v>
      </c>
      <c r="B28">
        <v>26</v>
      </c>
    </row>
    <row r="29" spans="1:2" x14ac:dyDescent="0.25">
      <c r="A29" t="s">
        <v>45</v>
      </c>
      <c r="B29">
        <v>12</v>
      </c>
    </row>
    <row r="30" spans="1:2" x14ac:dyDescent="0.25">
      <c r="A30" t="s">
        <v>112</v>
      </c>
      <c r="B30">
        <v>48</v>
      </c>
    </row>
    <row r="31" spans="1:2" x14ac:dyDescent="0.25">
      <c r="A31" t="s">
        <v>57</v>
      </c>
      <c r="B31">
        <v>31</v>
      </c>
    </row>
    <row r="32" spans="1:2" x14ac:dyDescent="0.25">
      <c r="A32" t="s">
        <v>150</v>
      </c>
      <c r="B32">
        <v>40</v>
      </c>
    </row>
    <row r="33" spans="1:2" x14ac:dyDescent="0.25">
      <c r="A33" t="s">
        <v>96</v>
      </c>
      <c r="B33">
        <v>42</v>
      </c>
    </row>
    <row r="34" spans="1:2" x14ac:dyDescent="0.25">
      <c r="A34" t="s">
        <v>24</v>
      </c>
      <c r="B34">
        <v>4</v>
      </c>
    </row>
    <row r="35" spans="1:2" x14ac:dyDescent="0.25">
      <c r="A35" t="s">
        <v>35</v>
      </c>
      <c r="B35">
        <v>19</v>
      </c>
    </row>
    <row r="36" spans="1:2" x14ac:dyDescent="0.25">
      <c r="A36" t="s">
        <v>148</v>
      </c>
      <c r="B36">
        <v>39</v>
      </c>
    </row>
    <row r="37" spans="1:2" x14ac:dyDescent="0.25">
      <c r="A37" t="s">
        <v>9</v>
      </c>
      <c r="B37">
        <v>11</v>
      </c>
    </row>
    <row r="38" spans="1:2" x14ac:dyDescent="0.25">
      <c r="A38" t="s">
        <v>73</v>
      </c>
      <c r="B38">
        <v>27</v>
      </c>
    </row>
    <row r="39" spans="1:2" x14ac:dyDescent="0.25">
      <c r="A39" t="s">
        <v>82</v>
      </c>
      <c r="B39">
        <v>29</v>
      </c>
    </row>
    <row r="40" spans="1:2" x14ac:dyDescent="0.25">
      <c r="A40" t="s">
        <v>100</v>
      </c>
      <c r="B40">
        <v>41</v>
      </c>
    </row>
    <row r="41" spans="1:2" x14ac:dyDescent="0.25">
      <c r="A41" t="s">
        <v>116</v>
      </c>
      <c r="B41">
        <v>38</v>
      </c>
    </row>
    <row r="42" spans="1:2" x14ac:dyDescent="0.25">
      <c r="A42" t="s">
        <v>23</v>
      </c>
      <c r="B42">
        <v>25</v>
      </c>
    </row>
    <row r="43" spans="1:2" x14ac:dyDescent="0.25">
      <c r="A43" t="s">
        <v>91</v>
      </c>
      <c r="B43">
        <v>32</v>
      </c>
    </row>
    <row r="44" spans="1:2" x14ac:dyDescent="0.25">
      <c r="A44" t="s">
        <v>49</v>
      </c>
      <c r="B44">
        <v>17</v>
      </c>
    </row>
    <row r="45" spans="1:2" x14ac:dyDescent="0.25">
      <c r="A45" t="s">
        <v>189</v>
      </c>
      <c r="B45">
        <v>44</v>
      </c>
    </row>
    <row r="46" spans="1:2" x14ac:dyDescent="0.25">
      <c r="A46" t="s">
        <v>43</v>
      </c>
      <c r="B46">
        <v>37</v>
      </c>
    </row>
    <row r="47" spans="1:2" x14ac:dyDescent="0.25">
      <c r="A47" t="s">
        <v>59</v>
      </c>
      <c r="B47">
        <v>13</v>
      </c>
    </row>
    <row r="48" spans="1:2" x14ac:dyDescent="0.25">
      <c r="A48" t="s">
        <v>18</v>
      </c>
      <c r="B48">
        <v>1</v>
      </c>
    </row>
    <row r="49" spans="1:2" x14ac:dyDescent="0.25">
      <c r="A49" t="s">
        <v>6</v>
      </c>
      <c r="B49">
        <v>15</v>
      </c>
    </row>
    <row r="50" spans="1:2" x14ac:dyDescent="0.25">
      <c r="A50" t="s">
        <v>33</v>
      </c>
      <c r="B50">
        <v>14</v>
      </c>
    </row>
    <row r="51" spans="1:2" x14ac:dyDescent="0.25">
      <c r="A51" t="s">
        <v>99</v>
      </c>
      <c r="B51">
        <v>45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1087-E6E2-460D-90E9-6EC3406AA0E9}">
  <dimension ref="A1:CH253"/>
  <sheetViews>
    <sheetView tabSelected="1" topLeftCell="B1" zoomScaleNormal="10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J1" sqref="J1:M2"/>
    </sheetView>
  </sheetViews>
  <sheetFormatPr defaultRowHeight="15" x14ac:dyDescent="0.25"/>
  <cols>
    <col min="1" max="1" width="0" hidden="1" customWidth="1"/>
    <col min="2" max="2" width="19.28515625" customWidth="1"/>
    <col min="3" max="3" width="8.85546875" customWidth="1"/>
    <col min="4" max="4" width="4" customWidth="1"/>
    <col min="5" max="5" width="3.85546875" customWidth="1"/>
    <col min="6" max="6" width="9.140625" customWidth="1"/>
    <col min="7" max="7" width="7.42578125" customWidth="1"/>
    <col min="8" max="8" width="7.140625" customWidth="1"/>
    <col min="9" max="9" width="5.85546875" customWidth="1"/>
    <col min="10" max="10" width="6" customWidth="1"/>
    <col min="11" max="11" width="8.28515625" customWidth="1"/>
    <col min="12" max="12" width="8.5703125" customWidth="1"/>
    <col min="13" max="13" width="4.5703125" customWidth="1"/>
    <col min="14" max="14" width="6.42578125" customWidth="1"/>
    <col min="15" max="15" width="6.5703125" customWidth="1"/>
    <col min="16" max="16" width="7.140625" customWidth="1"/>
    <col min="17" max="17" width="8" customWidth="1"/>
    <col min="18" max="18" width="5.42578125" customWidth="1"/>
    <col min="19" max="19" width="6" customWidth="1"/>
    <col min="20" max="20" width="6.42578125" customWidth="1"/>
    <col min="21" max="22" width="2.85546875" customWidth="1"/>
    <col min="23" max="23" width="17" bestFit="1" customWidth="1"/>
    <col min="24" max="24" width="10.85546875" bestFit="1" customWidth="1"/>
    <col min="25" max="25" width="11.7109375" customWidth="1"/>
    <col min="26" max="26" width="6.85546875" customWidth="1"/>
    <col min="27" max="27" width="20" customWidth="1"/>
    <col min="28" max="28" width="15.85546875" customWidth="1"/>
    <col min="32" max="33" width="9.140625" style="6"/>
    <col min="34" max="34" width="0" style="6" hidden="1" customWidth="1"/>
    <col min="35" max="35" width="0" hidden="1" customWidth="1"/>
    <col min="36" max="41" width="9.140625" hidden="1" customWidth="1"/>
    <col min="42" max="42" width="7.28515625" hidden="1" customWidth="1"/>
    <col min="43" max="63" width="9.140625" hidden="1" customWidth="1"/>
    <col min="64" max="64" width="19.28515625" hidden="1" customWidth="1"/>
    <col min="65" max="65" width="14.140625" hidden="1" customWidth="1"/>
    <col min="66" max="74" width="9.140625" hidden="1" customWidth="1"/>
    <col min="75" max="84" width="0" hidden="1" customWidth="1"/>
    <col min="85" max="85" width="20.85546875" hidden="1" customWidth="1"/>
    <col min="86" max="86" width="0" hidden="1" customWidth="1"/>
  </cols>
  <sheetData>
    <row r="1" spans="1:86" ht="15" customHeight="1" x14ac:dyDescent="0.25">
      <c r="B1" s="5" t="s">
        <v>3687</v>
      </c>
      <c r="C1" s="26" t="s">
        <v>2680</v>
      </c>
      <c r="D1" s="26"/>
      <c r="E1" s="26"/>
      <c r="F1" s="26"/>
      <c r="G1" s="26"/>
      <c r="H1" s="26"/>
      <c r="I1" s="26"/>
      <c r="J1" s="33" t="s">
        <v>2611</v>
      </c>
      <c r="K1" s="33"/>
      <c r="L1" s="33"/>
      <c r="M1" s="33"/>
      <c r="N1" s="27">
        <f ca="1">CORREL(_xlfn.ANCHORARRAY(X5),_xlfn.ANCHORARRAY(Y5))</f>
        <v>0.66243217569083468</v>
      </c>
      <c r="O1" s="28"/>
      <c r="P1" s="29"/>
      <c r="Q1" s="34" t="str">
        <f ca="1">_xlfn.XLOOKUP(N1,BY14:BY20,BZ14:BZ20,,-1)&amp;"; Basis: "&amp;COUNTA(_xlfn.ANCHORARRAY(X5))&amp;" countries"</f>
        <v>Strong Correlation; Basis: 159 countries</v>
      </c>
      <c r="R1" s="35"/>
      <c r="S1" s="35"/>
      <c r="T1" s="35"/>
      <c r="U1" s="35"/>
      <c r="V1" s="35"/>
      <c r="W1" s="35"/>
      <c r="X1" s="35"/>
      <c r="Y1" s="35"/>
      <c r="Z1" s="6"/>
      <c r="AA1" s="7" t="s">
        <v>3662</v>
      </c>
      <c r="AB1" s="8"/>
      <c r="AC1" s="6"/>
      <c r="AD1" s="6"/>
      <c r="AE1" s="6"/>
    </row>
    <row r="2" spans="1:86" ht="15" customHeight="1" thickBot="1" x14ac:dyDescent="0.3">
      <c r="A2" s="9"/>
      <c r="B2" s="1" t="s">
        <v>2612</v>
      </c>
      <c r="C2" s="26"/>
      <c r="D2" s="26"/>
      <c r="E2" s="26"/>
      <c r="F2" s="26"/>
      <c r="G2" s="26"/>
      <c r="H2" s="26"/>
      <c r="I2" s="26"/>
      <c r="J2" s="33"/>
      <c r="K2" s="33"/>
      <c r="L2" s="33"/>
      <c r="M2" s="33"/>
      <c r="N2" s="30"/>
      <c r="O2" s="31"/>
      <c r="P2" s="32"/>
      <c r="Q2" s="34"/>
      <c r="R2" s="35"/>
      <c r="S2" s="35"/>
      <c r="T2" s="35"/>
      <c r="U2" s="35"/>
      <c r="V2" s="35"/>
      <c r="W2" s="35"/>
      <c r="X2" s="35"/>
      <c r="Y2" s="35"/>
      <c r="Z2" s="6"/>
      <c r="AA2" s="10" t="s">
        <v>3663</v>
      </c>
      <c r="AB2" s="8"/>
      <c r="AC2" s="6"/>
      <c r="AD2" s="6"/>
      <c r="AE2" s="6"/>
    </row>
    <row r="3" spans="1:86" ht="15.75" x14ac:dyDescent="0.25">
      <c r="B3" s="24" t="s">
        <v>3678</v>
      </c>
      <c r="C3" s="24"/>
      <c r="D3" s="11" t="s">
        <v>2618</v>
      </c>
      <c r="E3" s="11" t="s">
        <v>2619</v>
      </c>
      <c r="F3" s="11" t="s">
        <v>2620</v>
      </c>
      <c r="G3" s="11" t="s">
        <v>2621</v>
      </c>
      <c r="H3" s="11" t="s">
        <v>2622</v>
      </c>
      <c r="I3" s="11" t="s">
        <v>2623</v>
      </c>
      <c r="J3" s="11" t="s">
        <v>2626</v>
      </c>
      <c r="K3" s="11" t="s">
        <v>2627</v>
      </c>
      <c r="L3" s="11" t="s">
        <v>2694</v>
      </c>
      <c r="M3" s="11" t="s">
        <v>2695</v>
      </c>
      <c r="N3" s="11" t="s">
        <v>2696</v>
      </c>
      <c r="O3" s="11" t="s">
        <v>2697</v>
      </c>
      <c r="P3" s="11" t="s">
        <v>3598</v>
      </c>
      <c r="Q3" s="11" t="s">
        <v>3599</v>
      </c>
      <c r="R3" s="11" t="s">
        <v>3652</v>
      </c>
      <c r="S3" s="11" t="s">
        <v>3653</v>
      </c>
      <c r="T3" s="11" t="s">
        <v>3654</v>
      </c>
      <c r="U3" s="11"/>
      <c r="V3" s="6"/>
      <c r="W3" s="6"/>
      <c r="X3" s="6"/>
      <c r="Y3" s="6"/>
      <c r="Z3" s="6"/>
      <c r="AA3" s="6"/>
      <c r="AB3" s="6"/>
      <c r="AC3" s="6"/>
      <c r="AD3" s="6"/>
      <c r="AE3" s="6"/>
      <c r="AK3" t="str">
        <f t="shared" ref="AK3:BB3" si="0">C4</f>
        <v>Democracy</v>
      </c>
      <c r="AL3" t="str">
        <f t="shared" si="0"/>
        <v>GDP</v>
      </c>
      <c r="AM3" t="str">
        <f t="shared" si="0"/>
        <v>HDI</v>
      </c>
      <c r="AN3" t="str">
        <f t="shared" si="0"/>
        <v>Life Expectancy</v>
      </c>
      <c r="AO3" t="str">
        <f t="shared" si="0"/>
        <v>Maternal mortality</v>
      </c>
      <c r="AP3" t="str">
        <f t="shared" si="0"/>
        <v>Infant Mortality</v>
      </c>
      <c r="AQ3" t="str">
        <f t="shared" si="0"/>
        <v>Quality of Life</v>
      </c>
      <c r="AR3" t="str">
        <f t="shared" si="0"/>
        <v>Alpha Order</v>
      </c>
      <c r="AS3" t="str">
        <f t="shared" si="0"/>
        <v>Population</v>
      </c>
      <c r="AT3" t="str">
        <f t="shared" si="0"/>
        <v>PISA Score Overall</v>
      </c>
      <c r="AU3" t="str">
        <f t="shared" si="0"/>
        <v>PISA Math</v>
      </c>
      <c r="AV3" t="str">
        <f t="shared" si="0"/>
        <v>PISA Science</v>
      </c>
      <c r="AW3" t="str">
        <f t="shared" si="0"/>
        <v>PISA Reading</v>
      </c>
      <c r="AX3" t="str">
        <f t="shared" si="0"/>
        <v>Press Freedom</v>
      </c>
      <c r="AY3" t="str">
        <f t="shared" si="0"/>
        <v>Economic Freedom</v>
      </c>
      <c r="AZ3" t="str">
        <f t="shared" si="0"/>
        <v>Height</v>
      </c>
      <c r="BA3" t="str">
        <f t="shared" si="0"/>
        <v>Air Quality</v>
      </c>
      <c r="BB3" t="str">
        <f t="shared" si="0"/>
        <v>Good Country</v>
      </c>
    </row>
    <row r="4" spans="1:86" ht="35.25" customHeight="1" x14ac:dyDescent="0.25">
      <c r="C4" s="12" t="str">
        <f>Comparison!B4</f>
        <v>Democracy</v>
      </c>
      <c r="D4" s="12" t="str">
        <f>Comparison!C4</f>
        <v>GDP</v>
      </c>
      <c r="E4" s="12" t="str">
        <f>Comparison!D4</f>
        <v>HDI</v>
      </c>
      <c r="F4" s="12" t="str">
        <f>Comparison!E4</f>
        <v>Life Expectancy</v>
      </c>
      <c r="G4" s="12" t="str">
        <f>Comparison!F4</f>
        <v>Maternal mortality</v>
      </c>
      <c r="H4" s="12" t="str">
        <f>Comparison!G4</f>
        <v>Infant Mortality</v>
      </c>
      <c r="I4" s="12" t="str">
        <f>Comparison!H4</f>
        <v>Quality of Life</v>
      </c>
      <c r="J4" s="12" t="str">
        <f>Comparison!I4</f>
        <v>Alpha Order</v>
      </c>
      <c r="K4" s="12" t="str">
        <f>Comparison!J4</f>
        <v>Population</v>
      </c>
      <c r="L4" s="12" t="str">
        <f>Comparison!K4</f>
        <v>PISA Score Overall</v>
      </c>
      <c r="M4" s="12" t="str">
        <f>Comparison!L4</f>
        <v>PISA Math</v>
      </c>
      <c r="N4" s="12" t="str">
        <f>Comparison!M4</f>
        <v>PISA Science</v>
      </c>
      <c r="O4" s="12" t="str">
        <f>Comparison!N4</f>
        <v>PISA Reading</v>
      </c>
      <c r="P4" s="12" t="str">
        <f>Comparison!O4</f>
        <v>Press Freedom</v>
      </c>
      <c r="Q4" s="12" t="str">
        <f>Comparison!P4</f>
        <v>Economic Freedom</v>
      </c>
      <c r="R4" s="12" t="str">
        <f>Comparison!Q4</f>
        <v>Height</v>
      </c>
      <c r="S4" s="12" t="str">
        <f>Comparison!R4</f>
        <v>Air Quality</v>
      </c>
      <c r="T4" s="12" t="str">
        <f>Comparison!S4</f>
        <v>Good Country</v>
      </c>
      <c r="U4" s="13"/>
      <c r="V4" s="13"/>
      <c r="W4" s="14" t="s">
        <v>2424</v>
      </c>
      <c r="X4" s="13" t="str">
        <f>C4</f>
        <v>Democracy</v>
      </c>
      <c r="Y4" s="13" t="str">
        <f>J1</f>
        <v>GDP</v>
      </c>
      <c r="Z4" s="6"/>
      <c r="AA4" s="15" t="s">
        <v>2671</v>
      </c>
      <c r="AB4" s="6"/>
      <c r="AC4" s="6"/>
      <c r="AD4" s="6"/>
      <c r="AE4" s="6"/>
    </row>
    <row r="5" spans="1:86" ht="15" customHeight="1" x14ac:dyDescent="0.25">
      <c r="A5">
        <v>1</v>
      </c>
      <c r="B5" t="str" cm="1">
        <f t="array" aca="1" ref="B5:T171" ca="1">_xlfn._xlws.SORT(_xlfn.ANCHORARRAY(AJ5),_xlfn.XLOOKUP(B2,Comparison!A4:S4,Comparison!A3:S3))</f>
        <v>Japan</v>
      </c>
      <c r="C5" s="16">
        <f ca="1"/>
        <v>16</v>
      </c>
      <c r="D5" s="16">
        <f ca="1"/>
        <v>28</v>
      </c>
      <c r="E5" s="16">
        <f ca="1"/>
        <v>17</v>
      </c>
      <c r="F5" s="16">
        <f ca="1"/>
        <v>2</v>
      </c>
      <c r="G5" s="16">
        <f ca="1"/>
        <v>12</v>
      </c>
      <c r="H5" s="16">
        <f ca="1"/>
        <v>9</v>
      </c>
      <c r="I5" s="16">
        <f ca="1"/>
        <v>17</v>
      </c>
      <c r="J5" s="16">
        <f ca="1"/>
        <v>99</v>
      </c>
      <c r="K5" s="16">
        <f ca="1"/>
        <v>11</v>
      </c>
      <c r="L5" s="16">
        <f ca="1"/>
        <v>3</v>
      </c>
      <c r="M5" s="16">
        <f ca="1"/>
        <v>5</v>
      </c>
      <c r="N5" s="16">
        <f ca="1"/>
        <v>2</v>
      </c>
      <c r="O5" s="16">
        <f ca="1"/>
        <v>2</v>
      </c>
      <c r="P5" s="16">
        <f ca="1"/>
        <v>70</v>
      </c>
      <c r="Q5" s="16">
        <f ca="1"/>
        <v>31</v>
      </c>
      <c r="R5" s="16">
        <f ca="1"/>
        <v>73</v>
      </c>
      <c r="S5" s="16">
        <f ca="1"/>
        <v>106</v>
      </c>
      <c r="T5" s="16">
        <f ca="1"/>
        <v>34</v>
      </c>
      <c r="W5" t="str" cm="1">
        <f t="array" aca="1" ref="W5:W163" ca="1">_xlfn._xlws.FILTER(B5:B200,INDIRECT((_xlfn.XLOOKUP(J1,$D$4:$T$4,$D$3:$T$3))&amp;"5:"&amp;(_xlfn.XLOOKUP(J1,$D$4:$T$4,$D$3:$T$3))&amp;"200")&lt;&gt;"")</f>
        <v>Japan</v>
      </c>
      <c r="X5" cm="1">
        <f t="array" aca="1" ref="X5:X163" ca="1">_xlfn.XLOOKUP(INDIRECT("w5:w"&amp;(COUNT(INDIRECT((_xlfn.XLOOKUP(J1,$D$4:$T$4,$D$3:$T$3))&amp;"5:"&amp;(_xlfn.XLOOKUP(J1,$D$4:$T$4,$D$3:$T$3))&amp;"200"))+4)),$B$5:$B$200,$C$5:$C$200)</f>
        <v>16</v>
      </c>
      <c r="Y5" cm="1">
        <f t="array" aca="1" ref="Y5:Y163" ca="1">_xlfn.XLOOKUP(INDIRECT("w5:w"&amp;(COUNT(INDIRECT((_xlfn.XLOOKUP(J1,$D$4:$T$4,$D$3:$T$3))&amp;"5:"&amp;(_xlfn.XLOOKUP(J1,$D$4:$T$4,$D$3:$T$3))&amp;"200"))+4)),$B$5:$B$200,INDIRECT((_xlfn.XLOOKUP(J1,$D$4:$T$4,$D$3:$T$3))&amp;"5:"&amp;(_xlfn.XLOOKUP(J1,$D$4:$T$4,$D$3:$T$3))&amp;"200"))</f>
        <v>28</v>
      </c>
      <c r="Z5" s="6"/>
      <c r="AA5" s="17" t="s">
        <v>2610</v>
      </c>
      <c r="AB5" s="18" t="str">
        <f ca="1">"(Data for " &amp; COUNT(C5:C201) &amp; " countries)"</f>
        <v>(Data for 167 countries)</v>
      </c>
      <c r="AC5" s="4" t="s">
        <v>2676</v>
      </c>
      <c r="AD5" s="6"/>
      <c r="AE5" s="6"/>
      <c r="AJ5" t="str" cm="1">
        <f t="array" aca="1" ref="AJ5:BB171" ca="1">_xlfn._xlws.FILTER(Comparison!A5:S219,(Comparison!B5:B219&lt;&gt;"")*(COUNTIF(INDIRECT(B3),Comparison!A5:A219)))</f>
        <v>Afghanistan</v>
      </c>
      <c r="AK5">
        <f ca="1"/>
        <v>167</v>
      </c>
      <c r="AL5">
        <f ca="1"/>
        <v>196</v>
      </c>
      <c r="AM5">
        <f ca="1"/>
        <v>156</v>
      </c>
      <c r="AN5">
        <f ca="1"/>
        <v>171</v>
      </c>
      <c r="AO5">
        <f ca="1"/>
        <v>178</v>
      </c>
      <c r="AP5">
        <f ca="1"/>
        <v>166</v>
      </c>
      <c r="AQ5" t="str">
        <f ca="1"/>
        <v/>
      </c>
      <c r="AR5">
        <f ca="1"/>
        <v>1</v>
      </c>
      <c r="AS5">
        <f ca="1"/>
        <v>41</v>
      </c>
      <c r="AT5" t="str">
        <f ca="1"/>
        <v/>
      </c>
      <c r="AU5" t="str">
        <f ca="1"/>
        <v/>
      </c>
      <c r="AV5" t="str">
        <f ca="1"/>
        <v/>
      </c>
      <c r="AW5" t="str">
        <f ca="1"/>
        <v/>
      </c>
      <c r="AX5">
        <f ca="1"/>
        <v>178</v>
      </c>
      <c r="AY5" t="str">
        <f ca="1"/>
        <v/>
      </c>
      <c r="AZ5">
        <f ca="1"/>
        <v>105</v>
      </c>
      <c r="BA5">
        <f ca="1"/>
        <v>158</v>
      </c>
      <c r="BB5" t="str">
        <f ca="1"/>
        <v/>
      </c>
    </row>
    <row r="6" spans="1:86" ht="15" customHeight="1" x14ac:dyDescent="0.25">
      <c r="A6">
        <v>2</v>
      </c>
      <c r="B6" t="str">
        <f ca="1"/>
        <v>Hong Kong</v>
      </c>
      <c r="C6" s="16">
        <f ca="1"/>
        <v>88</v>
      </c>
      <c r="D6" s="16">
        <f ca="1"/>
        <v>23</v>
      </c>
      <c r="E6" s="16">
        <f ca="1"/>
        <v>4</v>
      </c>
      <c r="F6" s="16">
        <f ca="1"/>
        <v>3</v>
      </c>
      <c r="G6" s="16" t="str">
        <f ca="1"/>
        <v/>
      </c>
      <c r="H6" s="16" t="str">
        <f ca="1"/>
        <v/>
      </c>
      <c r="I6" s="16">
        <f ca="1"/>
        <v>18</v>
      </c>
      <c r="J6" s="16">
        <f ca="1"/>
        <v>86</v>
      </c>
      <c r="K6" s="16">
        <f ca="1"/>
        <v>104</v>
      </c>
      <c r="L6" s="16">
        <f ca="1"/>
        <v>6</v>
      </c>
      <c r="M6" s="16">
        <f ca="1"/>
        <v>4</v>
      </c>
      <c r="N6" s="16">
        <f ca="1"/>
        <v>7</v>
      </c>
      <c r="O6" s="16">
        <f ca="1"/>
        <v>11</v>
      </c>
      <c r="P6" s="16">
        <f ca="1"/>
        <v>135</v>
      </c>
      <c r="Q6" s="16" t="str">
        <f ca="1"/>
        <v/>
      </c>
      <c r="R6" s="16">
        <f ca="1"/>
        <v>55</v>
      </c>
      <c r="S6" s="16" t="str">
        <f ca="1"/>
        <v/>
      </c>
      <c r="T6" s="16" t="str">
        <f ca="1"/>
        <v/>
      </c>
      <c r="W6" t="str">
        <f ca="1"/>
        <v>Hong Kong</v>
      </c>
      <c r="X6">
        <f ca="1"/>
        <v>88</v>
      </c>
      <c r="Y6">
        <f ca="1"/>
        <v>23</v>
      </c>
      <c r="Z6" s="19"/>
      <c r="AA6" s="17" t="str">
        <f>J1</f>
        <v>GDP</v>
      </c>
      <c r="AB6" s="18" t="str">
        <f ca="1">_xlfn.XLOOKUP(AA6,CD10:CD40,CG10:CG40,"")</f>
        <v>(Data for 159 countries)</v>
      </c>
      <c r="AC6" s="4" t="str">
        <f>_xlfn.XLOOKUP(AA6,CD10:CD40,CE10:CE40)</f>
        <v>https://simple.wikipedia.org/wiki/List_of_countries_by_GDP_(nominal)_per_capita</v>
      </c>
      <c r="AD6" s="6"/>
      <c r="AE6" s="6"/>
      <c r="AJ6" t="str">
        <f ca="1"/>
        <v>Albania</v>
      </c>
      <c r="AK6">
        <f ca="1"/>
        <v>66</v>
      </c>
      <c r="AL6">
        <f ca="1"/>
        <v>100</v>
      </c>
      <c r="AM6">
        <f ca="1"/>
        <v>60</v>
      </c>
      <c r="AN6">
        <f ca="1"/>
        <v>63</v>
      </c>
      <c r="AO6">
        <f ca="1"/>
        <v>38</v>
      </c>
      <c r="AP6">
        <f ca="1"/>
        <v>69</v>
      </c>
      <c r="AQ6">
        <f ca="1"/>
        <v>78</v>
      </c>
      <c r="AR6">
        <f ca="1"/>
        <v>2</v>
      </c>
      <c r="AS6">
        <f ca="1"/>
        <v>146</v>
      </c>
      <c r="AT6">
        <f ca="1"/>
        <v>70</v>
      </c>
      <c r="AU6">
        <f ca="1"/>
        <v>68</v>
      </c>
      <c r="AV6">
        <f ca="1"/>
        <v>70</v>
      </c>
      <c r="AW6">
        <f ca="1"/>
        <v>73</v>
      </c>
      <c r="AX6">
        <f ca="1"/>
        <v>99</v>
      </c>
      <c r="AY6">
        <f ca="1"/>
        <v>50</v>
      </c>
      <c r="AZ6">
        <f ca="1"/>
        <v>33</v>
      </c>
      <c r="BA6">
        <f ca="1"/>
        <v>122</v>
      </c>
      <c r="BB6" t="str">
        <f ca="1"/>
        <v/>
      </c>
    </row>
    <row r="7" spans="1:86" x14ac:dyDescent="0.25">
      <c r="A7">
        <v>3</v>
      </c>
      <c r="B7" t="str">
        <f ca="1"/>
        <v>Switzerland</v>
      </c>
      <c r="C7" s="16">
        <f ca="1"/>
        <v>8</v>
      </c>
      <c r="D7" s="16">
        <f ca="1"/>
        <v>4</v>
      </c>
      <c r="E7" s="16">
        <f ca="1"/>
        <v>1</v>
      </c>
      <c r="F7" s="16">
        <f ca="1"/>
        <v>5</v>
      </c>
      <c r="G7" s="16">
        <f ca="1"/>
        <v>32</v>
      </c>
      <c r="H7" s="16">
        <f ca="1"/>
        <v>28</v>
      </c>
      <c r="I7" s="16">
        <f ca="1"/>
        <v>2</v>
      </c>
      <c r="J7" s="16">
        <f ca="1"/>
        <v>188</v>
      </c>
      <c r="K7" s="16">
        <f ca="1"/>
        <v>100</v>
      </c>
      <c r="L7" s="16">
        <f ca="1"/>
        <v>10</v>
      </c>
      <c r="M7" s="16">
        <f ca="1"/>
        <v>8</v>
      </c>
      <c r="N7" s="16">
        <f ca="1"/>
        <v>13</v>
      </c>
      <c r="O7" s="16">
        <f ca="1"/>
        <v>19</v>
      </c>
      <c r="P7" s="16">
        <f ca="1"/>
        <v>9</v>
      </c>
      <c r="Q7" s="16">
        <f ca="1"/>
        <v>2</v>
      </c>
      <c r="R7" s="16" t="str">
        <f ca="1"/>
        <v/>
      </c>
      <c r="S7" s="16">
        <f ca="1"/>
        <v>79</v>
      </c>
      <c r="T7" s="16">
        <f ca="1"/>
        <v>15</v>
      </c>
      <c r="W7" t="str">
        <f ca="1"/>
        <v>Switzerland</v>
      </c>
      <c r="X7">
        <f ca="1"/>
        <v>8</v>
      </c>
      <c r="Y7">
        <f ca="1"/>
        <v>4</v>
      </c>
      <c r="Z7" s="19"/>
      <c r="AA7" s="17"/>
      <c r="AB7" s="4"/>
      <c r="AC7" s="20"/>
      <c r="AD7" s="18"/>
      <c r="AE7" s="6"/>
      <c r="AJ7" t="str">
        <f ca="1"/>
        <v>Algeria</v>
      </c>
      <c r="AK7">
        <f ca="1"/>
        <v>110</v>
      </c>
      <c r="AL7">
        <f ca="1"/>
        <v>120</v>
      </c>
      <c r="AM7">
        <f ca="1"/>
        <v>75</v>
      </c>
      <c r="AN7">
        <f ca="1"/>
        <v>61</v>
      </c>
      <c r="AO7">
        <f ca="1"/>
        <v>111</v>
      </c>
      <c r="AP7">
        <f ca="1"/>
        <v>119</v>
      </c>
      <c r="AQ7">
        <f ca="1"/>
        <v>81</v>
      </c>
      <c r="AR7">
        <f ca="1"/>
        <v>3</v>
      </c>
      <c r="AS7">
        <f ca="1"/>
        <v>33</v>
      </c>
      <c r="AT7" t="str">
        <f ca="1"/>
        <v/>
      </c>
      <c r="AU7" t="str">
        <f ca="1"/>
        <v/>
      </c>
      <c r="AV7" t="str">
        <f ca="1"/>
        <v/>
      </c>
      <c r="AW7" t="str">
        <f ca="1"/>
        <v/>
      </c>
      <c r="AX7">
        <f ca="1"/>
        <v>139</v>
      </c>
      <c r="AY7">
        <f ca="1"/>
        <v>166</v>
      </c>
      <c r="AZ7">
        <f ca="1"/>
        <v>81</v>
      </c>
      <c r="BA7">
        <f ca="1"/>
        <v>53</v>
      </c>
      <c r="BB7" t="str">
        <f ca="1"/>
        <v/>
      </c>
      <c r="BH7" t="s">
        <v>3657</v>
      </c>
      <c r="BJ7" t="s">
        <v>3656</v>
      </c>
      <c r="BQ7" t="str" cm="1">
        <f t="array" ref="BQ7:BQ24">_xlfn._xlws.SORT(_xlfn.TOCOL(C4:T4))</f>
        <v>Air Quality</v>
      </c>
      <c r="BS7" t="str" cm="1">
        <f t="array" ref="BS7:BS23">_xlfn._xlws.SORT(_xlfn.TOCOL(D4:T4))</f>
        <v>Air Quality</v>
      </c>
    </row>
    <row r="8" spans="1:86" ht="15" customHeight="1" x14ac:dyDescent="0.25">
      <c r="A8">
        <v>4</v>
      </c>
      <c r="B8" t="str">
        <f ca="1"/>
        <v>Australia</v>
      </c>
      <c r="C8" s="16">
        <f ca="1"/>
        <v>14</v>
      </c>
      <c r="D8" s="16">
        <f ca="1"/>
        <v>11</v>
      </c>
      <c r="E8" s="16" t="str">
        <f ca="1"/>
        <v/>
      </c>
      <c r="F8" s="16">
        <f ca="1"/>
        <v>7</v>
      </c>
      <c r="G8" s="16">
        <f ca="1"/>
        <v>6</v>
      </c>
      <c r="H8" s="16">
        <f ca="1"/>
        <v>26</v>
      </c>
      <c r="I8" s="16">
        <f ca="1"/>
        <v>6</v>
      </c>
      <c r="J8" s="16">
        <f ca="1"/>
        <v>10</v>
      </c>
      <c r="K8" s="16">
        <f ca="1"/>
        <v>54</v>
      </c>
      <c r="L8" s="16">
        <f ca="1"/>
        <v>11</v>
      </c>
      <c r="M8" s="16">
        <f ca="1"/>
        <v>16</v>
      </c>
      <c r="N8" s="16">
        <f ca="1"/>
        <v>10</v>
      </c>
      <c r="O8" s="16">
        <f ca="1"/>
        <v>12</v>
      </c>
      <c r="P8" s="16">
        <f ca="1"/>
        <v>39</v>
      </c>
      <c r="Q8" s="16">
        <f ca="1"/>
        <v>13</v>
      </c>
      <c r="R8" s="16">
        <f ca="1"/>
        <v>38</v>
      </c>
      <c r="S8" s="16">
        <f ca="1"/>
        <v>33</v>
      </c>
      <c r="T8" s="16">
        <f ca="1"/>
        <v>18</v>
      </c>
      <c r="W8" t="str">
        <f ca="1"/>
        <v>Australia</v>
      </c>
      <c r="X8">
        <f ca="1"/>
        <v>14</v>
      </c>
      <c r="Y8">
        <f ca="1"/>
        <v>11</v>
      </c>
      <c r="Z8" s="19"/>
      <c r="AA8" s="17"/>
      <c r="AB8" s="4"/>
      <c r="AC8" s="20"/>
      <c r="AD8" s="18"/>
      <c r="AE8" s="6"/>
      <c r="AJ8" t="str">
        <f ca="1"/>
        <v>Angola</v>
      </c>
      <c r="AK8">
        <f ca="1"/>
        <v>107</v>
      </c>
      <c r="AL8">
        <f ca="1"/>
        <v>127</v>
      </c>
      <c r="AM8">
        <f ca="1"/>
        <v>128</v>
      </c>
      <c r="AN8">
        <f ca="1"/>
        <v>176</v>
      </c>
      <c r="AO8">
        <f ca="1"/>
        <v>145</v>
      </c>
      <c r="AP8">
        <f ca="1"/>
        <v>175</v>
      </c>
      <c r="AQ8" t="str">
        <f ca="1"/>
        <v/>
      </c>
      <c r="AR8">
        <f ca="1"/>
        <v>5</v>
      </c>
      <c r="AS8">
        <f ca="1"/>
        <v>40</v>
      </c>
      <c r="AT8" t="str">
        <f ca="1"/>
        <v/>
      </c>
      <c r="AU8" t="str">
        <f ca="1"/>
        <v/>
      </c>
      <c r="AV8" t="str">
        <f ca="1"/>
        <v/>
      </c>
      <c r="AW8" t="str">
        <f ca="1"/>
        <v/>
      </c>
      <c r="AX8">
        <f ca="1"/>
        <v>104</v>
      </c>
      <c r="AY8">
        <f ca="1"/>
        <v>139</v>
      </c>
      <c r="AZ8" t="str">
        <f ca="1"/>
        <v/>
      </c>
      <c r="BA8">
        <f ca="1"/>
        <v>180</v>
      </c>
      <c r="BB8" t="str">
        <f ca="1"/>
        <v/>
      </c>
      <c r="BH8" t="s">
        <v>51</v>
      </c>
      <c r="BJ8" t="s">
        <v>51</v>
      </c>
      <c r="BQ8" t="str">
        <v>Alpha Order</v>
      </c>
      <c r="BS8" t="str">
        <v>Alpha Order</v>
      </c>
    </row>
    <row r="9" spans="1:86" ht="15" customHeight="1" x14ac:dyDescent="0.25">
      <c r="A9">
        <v>5</v>
      </c>
      <c r="B9" t="str">
        <f ca="1"/>
        <v>Sweden</v>
      </c>
      <c r="C9" s="16">
        <f ca="1"/>
        <v>4</v>
      </c>
      <c r="D9" s="16">
        <f ca="1"/>
        <v>12</v>
      </c>
      <c r="E9" s="16" t="str">
        <f ca="1"/>
        <v/>
      </c>
      <c r="F9" s="16">
        <f ca="1"/>
        <v>8</v>
      </c>
      <c r="G9" s="16">
        <f ca="1"/>
        <v>15</v>
      </c>
      <c r="H9" s="16">
        <f ca="1"/>
        <v>11</v>
      </c>
      <c r="I9" s="16">
        <f ca="1"/>
        <v>5</v>
      </c>
      <c r="J9" s="16">
        <f ca="1"/>
        <v>187</v>
      </c>
      <c r="K9" s="16">
        <f ca="1"/>
        <v>91</v>
      </c>
      <c r="L9" s="16">
        <f ca="1"/>
        <v>19</v>
      </c>
      <c r="M9" s="16">
        <f ca="1"/>
        <v>22</v>
      </c>
      <c r="N9" s="16">
        <f ca="1"/>
        <v>19</v>
      </c>
      <c r="O9" s="16">
        <f ca="1"/>
        <v>18</v>
      </c>
      <c r="P9" s="16">
        <f ca="1"/>
        <v>3</v>
      </c>
      <c r="Q9" s="16">
        <f ca="1"/>
        <v>10</v>
      </c>
      <c r="R9" s="16">
        <f ca="1"/>
        <v>14</v>
      </c>
      <c r="S9" s="16">
        <f ca="1"/>
        <v>41</v>
      </c>
      <c r="T9" s="16">
        <f ca="1"/>
        <v>1</v>
      </c>
      <c r="W9" t="str">
        <f ca="1"/>
        <v>Sweden</v>
      </c>
      <c r="X9">
        <f ca="1"/>
        <v>4</v>
      </c>
      <c r="Y9">
        <f ca="1"/>
        <v>12</v>
      </c>
      <c r="Z9" s="19"/>
      <c r="AA9" s="17"/>
      <c r="AB9" s="4"/>
      <c r="AC9" s="20"/>
      <c r="AD9" s="18"/>
      <c r="AE9" s="6"/>
      <c r="AJ9" t="str">
        <f ca="1"/>
        <v>Argentina</v>
      </c>
      <c r="AK9">
        <f ca="1"/>
        <v>54</v>
      </c>
      <c r="AL9">
        <f ca="1"/>
        <v>72</v>
      </c>
      <c r="AM9">
        <f ca="1"/>
        <v>37</v>
      </c>
      <c r="AN9">
        <f ca="1"/>
        <v>68</v>
      </c>
      <c r="AO9">
        <f ca="1"/>
        <v>88</v>
      </c>
      <c r="AP9">
        <f ca="1"/>
        <v>63</v>
      </c>
      <c r="AQ9">
        <f ca="1"/>
        <v>40</v>
      </c>
      <c r="AR9">
        <f ca="1"/>
        <v>7</v>
      </c>
      <c r="AS9">
        <f ca="1"/>
        <v>32</v>
      </c>
      <c r="AT9">
        <f ca="1"/>
        <v>62</v>
      </c>
      <c r="AU9">
        <f ca="1"/>
        <v>66</v>
      </c>
      <c r="AV9">
        <f ca="1"/>
        <v>60</v>
      </c>
      <c r="AW9">
        <f ca="1"/>
        <v>58</v>
      </c>
      <c r="AX9">
        <f ca="1"/>
        <v>66</v>
      </c>
      <c r="AY9">
        <f ca="1"/>
        <v>144</v>
      </c>
      <c r="AZ9">
        <f ca="1"/>
        <v>46</v>
      </c>
      <c r="BA9">
        <f ca="1"/>
        <v>119</v>
      </c>
      <c r="BB9" t="str">
        <f ca="1"/>
        <v/>
      </c>
      <c r="BH9" t="s">
        <v>30</v>
      </c>
      <c r="BJ9" t="s">
        <v>30</v>
      </c>
      <c r="BQ9" t="str">
        <v>Democracy</v>
      </c>
      <c r="BS9" t="str">
        <v>Economic Freedom</v>
      </c>
    </row>
    <row r="10" spans="1:86" x14ac:dyDescent="0.25">
      <c r="A10">
        <v>6</v>
      </c>
      <c r="B10" t="str">
        <f ca="1"/>
        <v>Spain</v>
      </c>
      <c r="C10" s="16">
        <f ca="1"/>
        <v>23</v>
      </c>
      <c r="D10" s="16">
        <f ca="1"/>
        <v>38</v>
      </c>
      <c r="E10" s="16">
        <f ca="1"/>
        <v>19</v>
      </c>
      <c r="F10" s="16">
        <f ca="1"/>
        <v>9</v>
      </c>
      <c r="G10" s="16">
        <f ca="1"/>
        <v>10</v>
      </c>
      <c r="H10" s="16">
        <f ca="1"/>
        <v>20</v>
      </c>
      <c r="I10" s="16">
        <f ca="1"/>
        <v>10</v>
      </c>
      <c r="J10" s="16">
        <f ca="1"/>
        <v>181</v>
      </c>
      <c r="K10" s="16">
        <f ca="1"/>
        <v>31</v>
      </c>
      <c r="L10" s="16">
        <f ca="1"/>
        <v>28</v>
      </c>
      <c r="M10" s="16">
        <f ca="1"/>
        <v>27</v>
      </c>
      <c r="N10" s="16">
        <f ca="1"/>
        <v>28</v>
      </c>
      <c r="O10" s="16">
        <f ca="1"/>
        <v>28</v>
      </c>
      <c r="P10" s="16">
        <f ca="1"/>
        <v>30</v>
      </c>
      <c r="Q10" s="16">
        <f ca="1"/>
        <v>51</v>
      </c>
      <c r="R10" s="16" t="str">
        <f ca="1"/>
        <v/>
      </c>
      <c r="S10" s="16">
        <f ca="1"/>
        <v>66</v>
      </c>
      <c r="T10" s="16">
        <f ca="1"/>
        <v>13</v>
      </c>
      <c r="W10" t="str">
        <f ca="1"/>
        <v>Spain</v>
      </c>
      <c r="X10">
        <f ca="1"/>
        <v>23</v>
      </c>
      <c r="Y10">
        <f ca="1"/>
        <v>38</v>
      </c>
      <c r="Z10" s="19"/>
      <c r="AA10" s="17"/>
      <c r="AB10" s="4"/>
      <c r="AC10" s="20"/>
      <c r="AD10" s="18"/>
      <c r="AE10" s="6"/>
      <c r="AJ10" t="str">
        <f ca="1"/>
        <v>Armenia</v>
      </c>
      <c r="AK10">
        <f ca="1"/>
        <v>84</v>
      </c>
      <c r="AL10">
        <f ca="1"/>
        <v>115</v>
      </c>
      <c r="AM10">
        <f ca="1"/>
        <v>62</v>
      </c>
      <c r="AN10">
        <f ca="1"/>
        <v>103</v>
      </c>
      <c r="AO10">
        <f ca="1"/>
        <v>71</v>
      </c>
      <c r="AP10">
        <f ca="1"/>
        <v>71</v>
      </c>
      <c r="AQ10">
        <f ca="1"/>
        <v>85</v>
      </c>
      <c r="AR10">
        <f ca="1"/>
        <v>8</v>
      </c>
      <c r="AS10">
        <f ca="1"/>
        <v>137</v>
      </c>
      <c r="AT10" t="str">
        <f ca="1"/>
        <v/>
      </c>
      <c r="AU10" t="str">
        <f ca="1"/>
        <v/>
      </c>
      <c r="AV10" t="str">
        <f ca="1"/>
        <v/>
      </c>
      <c r="AW10" t="str">
        <f ca="1"/>
        <v/>
      </c>
      <c r="AX10">
        <f ca="1"/>
        <v>43</v>
      </c>
      <c r="AY10">
        <f ca="1"/>
        <v>58</v>
      </c>
      <c r="AZ10">
        <f ca="1"/>
        <v>67</v>
      </c>
      <c r="BA10">
        <f ca="1"/>
        <v>176</v>
      </c>
      <c r="BB10">
        <f ca="1"/>
        <v>43</v>
      </c>
      <c r="BH10" t="s">
        <v>125</v>
      </c>
      <c r="BJ10" t="s">
        <v>125</v>
      </c>
      <c r="BQ10" t="str">
        <v>Economic Freedom</v>
      </c>
      <c r="BS10" t="str">
        <v>GDP</v>
      </c>
      <c r="CD10" t="s">
        <v>3655</v>
      </c>
      <c r="CE10" t="s">
        <v>3646</v>
      </c>
      <c r="CF10" s="21">
        <v>0.44</v>
      </c>
      <c r="CG10" t="str">
        <f ca="1">"(Data for "&amp;CH10&amp;" countries)"</f>
        <v>(Data for 165 countries)</v>
      </c>
      <c r="CH10">
        <f t="shared" ref="CH10:CH26" ca="1" si="1">COUNT(_xlfn.CHOOSECOLS(_xlfn.ANCHORARRAY($AJ$5),(MATCH(CD10,$AK$3:$BB$3,0))+1))</f>
        <v>165</v>
      </c>
    </row>
    <row r="11" spans="1:86" x14ac:dyDescent="0.25">
      <c r="A11">
        <v>7</v>
      </c>
      <c r="B11" t="str">
        <f ca="1"/>
        <v>Ireland</v>
      </c>
      <c r="C11" s="16">
        <f ca="1"/>
        <v>7</v>
      </c>
      <c r="D11" s="16">
        <f ca="1"/>
        <v>2</v>
      </c>
      <c r="E11" s="16">
        <f ca="1"/>
        <v>6</v>
      </c>
      <c r="F11" s="16">
        <f ca="1"/>
        <v>10</v>
      </c>
      <c r="G11" s="16">
        <f ca="1"/>
        <v>22</v>
      </c>
      <c r="H11" s="16">
        <f ca="1"/>
        <v>17</v>
      </c>
      <c r="I11" s="16">
        <f ca="1"/>
        <v>1</v>
      </c>
      <c r="J11" s="16">
        <f ca="1"/>
        <v>93</v>
      </c>
      <c r="K11" s="16">
        <f ca="1"/>
        <v>122</v>
      </c>
      <c r="L11" s="16">
        <f ca="1"/>
        <v>9</v>
      </c>
      <c r="M11" s="16">
        <f ca="1"/>
        <v>11</v>
      </c>
      <c r="N11" s="16">
        <f ca="1"/>
        <v>11</v>
      </c>
      <c r="O11" s="16">
        <f ca="1"/>
        <v>2</v>
      </c>
      <c r="P11" s="16">
        <f ca="1"/>
        <v>8</v>
      </c>
      <c r="Q11" s="16">
        <f ca="1"/>
        <v>3</v>
      </c>
      <c r="R11" s="16">
        <f ca="1"/>
        <v>32</v>
      </c>
      <c r="S11" s="16">
        <f ca="1"/>
        <v>45</v>
      </c>
      <c r="T11" s="16">
        <f ca="1"/>
        <v>8</v>
      </c>
      <c r="W11" t="str">
        <f ca="1"/>
        <v>Ireland</v>
      </c>
      <c r="X11">
        <f ca="1"/>
        <v>7</v>
      </c>
      <c r="Y11">
        <f ca="1"/>
        <v>2</v>
      </c>
      <c r="Z11" s="19"/>
      <c r="AA11" s="17"/>
      <c r="AB11" s="4"/>
      <c r="AC11" s="20"/>
      <c r="AD11" s="18"/>
      <c r="AE11" s="6"/>
      <c r="AJ11" t="str">
        <f ca="1"/>
        <v>Australia</v>
      </c>
      <c r="AK11">
        <f ca="1"/>
        <v>14</v>
      </c>
      <c r="AL11">
        <f ca="1"/>
        <v>11</v>
      </c>
      <c r="AM11" t="str">
        <f ca="1"/>
        <v/>
      </c>
      <c r="AN11">
        <f ca="1"/>
        <v>7</v>
      </c>
      <c r="AO11">
        <f ca="1"/>
        <v>6</v>
      </c>
      <c r="AP11">
        <f ca="1"/>
        <v>26</v>
      </c>
      <c r="AQ11">
        <f ca="1"/>
        <v>6</v>
      </c>
      <c r="AR11">
        <f ca="1"/>
        <v>10</v>
      </c>
      <c r="AS11">
        <f ca="1"/>
        <v>54</v>
      </c>
      <c r="AT11">
        <f ca="1"/>
        <v>11</v>
      </c>
      <c r="AU11">
        <f ca="1"/>
        <v>16</v>
      </c>
      <c r="AV11">
        <f ca="1"/>
        <v>10</v>
      </c>
      <c r="AW11">
        <f ca="1"/>
        <v>12</v>
      </c>
      <c r="AX11">
        <f ca="1"/>
        <v>39</v>
      </c>
      <c r="AY11">
        <f ca="1"/>
        <v>13</v>
      </c>
      <c r="AZ11">
        <f ca="1"/>
        <v>38</v>
      </c>
      <c r="BA11">
        <f ca="1"/>
        <v>33</v>
      </c>
      <c r="BB11">
        <f ca="1"/>
        <v>18</v>
      </c>
      <c r="BH11" t="s">
        <v>78</v>
      </c>
      <c r="BJ11" t="s">
        <v>78</v>
      </c>
      <c r="BQ11" t="str">
        <v>GDP</v>
      </c>
      <c r="BS11" t="str">
        <v>Good Country</v>
      </c>
      <c r="CD11" t="s">
        <v>2610</v>
      </c>
      <c r="CE11" t="s">
        <v>2676</v>
      </c>
      <c r="CF11" s="21">
        <v>1</v>
      </c>
      <c r="CG11" t="str">
        <f t="shared" ref="CG11:CG28" ca="1" si="2">"(Data for "&amp;CH11&amp;" countries)"</f>
        <v>(Data for 167 countries)</v>
      </c>
      <c r="CH11">
        <f t="shared" ca="1" si="1"/>
        <v>167</v>
      </c>
    </row>
    <row r="12" spans="1:86" x14ac:dyDescent="0.25">
      <c r="A12">
        <v>8</v>
      </c>
      <c r="B12" t="str">
        <f ca="1"/>
        <v>Luxembourg</v>
      </c>
      <c r="C12" s="16">
        <f ca="1"/>
        <v>11</v>
      </c>
      <c r="D12" s="16">
        <f ca="1"/>
        <v>1</v>
      </c>
      <c r="E12" s="16">
        <f ca="1"/>
        <v>15</v>
      </c>
      <c r="F12" s="16">
        <f ca="1"/>
        <v>11</v>
      </c>
      <c r="G12" s="16">
        <f ca="1"/>
        <v>28</v>
      </c>
      <c r="H12" s="16">
        <f ca="1"/>
        <v>12</v>
      </c>
      <c r="I12" s="16">
        <f ca="1"/>
        <v>4</v>
      </c>
      <c r="J12" s="16">
        <f ca="1"/>
        <v>113</v>
      </c>
      <c r="K12" s="16">
        <f ca="1"/>
        <v>168</v>
      </c>
      <c r="L12" s="16" t="str">
        <f ca="1"/>
        <v/>
      </c>
      <c r="M12" s="16" t="str">
        <f ca="1"/>
        <v/>
      </c>
      <c r="N12" s="16" t="str">
        <f ca="1"/>
        <v/>
      </c>
      <c r="O12" s="16" t="str">
        <f ca="1"/>
        <v/>
      </c>
      <c r="P12" s="16">
        <f ca="1"/>
        <v>11</v>
      </c>
      <c r="Q12" s="16">
        <f ca="1"/>
        <v>7</v>
      </c>
      <c r="R12" s="16" t="str">
        <f ca="1"/>
        <v/>
      </c>
      <c r="S12" s="16">
        <f ca="1"/>
        <v>69</v>
      </c>
      <c r="T12" s="16">
        <f ca="1"/>
        <v>12</v>
      </c>
      <c r="W12" t="str">
        <f ca="1"/>
        <v>Luxembourg</v>
      </c>
      <c r="X12">
        <f ca="1"/>
        <v>11</v>
      </c>
      <c r="Y12">
        <f ca="1"/>
        <v>1</v>
      </c>
      <c r="Z12" s="19"/>
      <c r="AA12" s="17"/>
      <c r="AB12" s="4"/>
      <c r="AC12" s="20"/>
      <c r="AD12" s="18"/>
      <c r="AE12" s="6"/>
      <c r="AJ12" t="str">
        <f ca="1"/>
        <v>Austria</v>
      </c>
      <c r="AK12">
        <f ca="1"/>
        <v>18</v>
      </c>
      <c r="AL12">
        <f ca="1"/>
        <v>17</v>
      </c>
      <c r="AM12" t="str">
        <f ca="1"/>
        <v/>
      </c>
      <c r="AN12">
        <f ca="1"/>
        <v>33</v>
      </c>
      <c r="AO12">
        <f ca="1"/>
        <v>24</v>
      </c>
      <c r="AP12">
        <f ca="1"/>
        <v>23</v>
      </c>
      <c r="AQ12">
        <f ca="1"/>
        <v>20</v>
      </c>
      <c r="AR12">
        <f ca="1"/>
        <v>11</v>
      </c>
      <c r="AS12">
        <f ca="1"/>
        <v>98</v>
      </c>
      <c r="AT12">
        <f ca="1"/>
        <v>21</v>
      </c>
      <c r="AU12">
        <f ca="1"/>
        <v>16</v>
      </c>
      <c r="AV12">
        <f ca="1"/>
        <v>23</v>
      </c>
      <c r="AW12">
        <f ca="1"/>
        <v>21</v>
      </c>
      <c r="AX12">
        <f ca="1"/>
        <v>32</v>
      </c>
      <c r="AY12">
        <f ca="1"/>
        <v>22</v>
      </c>
      <c r="AZ12">
        <f ca="1"/>
        <v>16</v>
      </c>
      <c r="BA12">
        <f ca="1"/>
        <v>86</v>
      </c>
      <c r="BB12">
        <f ca="1"/>
        <v>10</v>
      </c>
      <c r="BH12" t="s">
        <v>62</v>
      </c>
      <c r="BJ12" t="s">
        <v>62</v>
      </c>
      <c r="BQ12" t="str">
        <v>Good Country</v>
      </c>
      <c r="BS12" t="str">
        <v>HDI</v>
      </c>
      <c r="CD12" t="s">
        <v>3597</v>
      </c>
      <c r="CE12" t="s">
        <v>3659</v>
      </c>
      <c r="CF12" s="21">
        <v>0.77</v>
      </c>
      <c r="CG12" t="str">
        <f t="shared" ca="1" si="2"/>
        <v>(Data for 159 countries)</v>
      </c>
      <c r="CH12">
        <f t="shared" ca="1" si="1"/>
        <v>159</v>
      </c>
    </row>
    <row r="13" spans="1:86" x14ac:dyDescent="0.25">
      <c r="A13">
        <v>9</v>
      </c>
      <c r="B13" t="str">
        <f ca="1"/>
        <v>Italy</v>
      </c>
      <c r="C13" s="16">
        <f ca="1"/>
        <v>34</v>
      </c>
      <c r="D13" s="16">
        <f ca="1"/>
        <v>33</v>
      </c>
      <c r="E13" s="16">
        <f ca="1"/>
        <v>22</v>
      </c>
      <c r="F13" s="16">
        <f ca="1"/>
        <v>12</v>
      </c>
      <c r="G13" s="16">
        <f ca="1"/>
        <v>17</v>
      </c>
      <c r="H13" s="16">
        <f ca="1"/>
        <v>14</v>
      </c>
      <c r="I13" s="16">
        <f ca="1"/>
        <v>8</v>
      </c>
      <c r="J13" s="16">
        <f ca="1"/>
        <v>96</v>
      </c>
      <c r="K13" s="16">
        <f ca="1"/>
        <v>25</v>
      </c>
      <c r="L13" s="16">
        <f ca="1"/>
        <v>31</v>
      </c>
      <c r="M13" s="16">
        <f ca="1"/>
        <v>30</v>
      </c>
      <c r="N13" s="16">
        <f ca="1"/>
        <v>33</v>
      </c>
      <c r="O13" s="16">
        <f ca="1"/>
        <v>20</v>
      </c>
      <c r="P13" s="16">
        <f ca="1"/>
        <v>46</v>
      </c>
      <c r="Q13" s="16">
        <f ca="1"/>
        <v>57</v>
      </c>
      <c r="R13" s="16">
        <f ca="1"/>
        <v>28</v>
      </c>
      <c r="S13" s="16">
        <f ca="1"/>
        <v>125</v>
      </c>
      <c r="T13" s="16">
        <f ca="1"/>
        <v>24</v>
      </c>
      <c r="W13" t="str">
        <f ca="1"/>
        <v>Italy</v>
      </c>
      <c r="X13">
        <f ca="1"/>
        <v>34</v>
      </c>
      <c r="Y13">
        <f ca="1"/>
        <v>33</v>
      </c>
      <c r="Z13" s="19"/>
      <c r="AA13" s="17"/>
      <c r="AB13" s="4"/>
      <c r="AC13" s="20"/>
      <c r="AD13" s="18"/>
      <c r="AE13" s="6"/>
      <c r="AJ13" t="str">
        <f ca="1"/>
        <v>Azerbaijan</v>
      </c>
      <c r="AK13">
        <f ca="1"/>
        <v>130</v>
      </c>
      <c r="AL13">
        <f ca="1"/>
        <v>91</v>
      </c>
      <c r="AM13">
        <f ca="1"/>
        <v>72</v>
      </c>
      <c r="AN13">
        <f ca="1"/>
        <v>99</v>
      </c>
      <c r="AO13">
        <f ca="1"/>
        <v>83</v>
      </c>
      <c r="AP13">
        <f ca="1"/>
        <v>111</v>
      </c>
      <c r="AQ13">
        <f ca="1"/>
        <v>86</v>
      </c>
      <c r="AR13">
        <f ca="1"/>
        <v>12</v>
      </c>
      <c r="AS13">
        <f ca="1"/>
        <v>94</v>
      </c>
      <c r="AT13">
        <f ca="1"/>
        <v>66</v>
      </c>
      <c r="AU13">
        <f ca="1"/>
        <v>56</v>
      </c>
      <c r="AV13">
        <f ca="1"/>
        <v>68</v>
      </c>
      <c r="AW13">
        <f ca="1"/>
        <v>69</v>
      </c>
      <c r="AX13">
        <f ca="1"/>
        <v>164</v>
      </c>
      <c r="AY13">
        <f ca="1"/>
        <v>75</v>
      </c>
      <c r="AZ13">
        <f ca="1"/>
        <v>39</v>
      </c>
      <c r="BA13">
        <f ca="1"/>
        <v>110</v>
      </c>
      <c r="BB13" t="str">
        <f ca="1"/>
        <v/>
      </c>
      <c r="BH13" t="s">
        <v>1187</v>
      </c>
      <c r="BJ13" t="s">
        <v>1187</v>
      </c>
      <c r="BQ13" t="str">
        <v>HDI</v>
      </c>
      <c r="BS13" t="str">
        <v>Height</v>
      </c>
      <c r="CD13" t="s">
        <v>2611</v>
      </c>
      <c r="CE13" t="s">
        <v>2678</v>
      </c>
      <c r="CF13" s="21">
        <v>0.66</v>
      </c>
      <c r="CG13" t="str">
        <f t="shared" ca="1" si="2"/>
        <v>(Data for 159 countries)</v>
      </c>
      <c r="CH13">
        <f t="shared" ca="1" si="1"/>
        <v>159</v>
      </c>
    </row>
    <row r="14" spans="1:86" x14ac:dyDescent="0.25">
      <c r="A14">
        <v>10</v>
      </c>
      <c r="B14" t="str">
        <f ca="1"/>
        <v>Singapore</v>
      </c>
      <c r="C14" s="16">
        <f ca="1"/>
        <v>69</v>
      </c>
      <c r="D14" s="16">
        <f ca="1"/>
        <v>7</v>
      </c>
      <c r="E14" s="16">
        <f ca="1"/>
        <v>7</v>
      </c>
      <c r="F14" s="16">
        <f ca="1"/>
        <v>12</v>
      </c>
      <c r="G14" s="16">
        <f ca="1"/>
        <v>33</v>
      </c>
      <c r="H14" s="16">
        <f ca="1"/>
        <v>4</v>
      </c>
      <c r="I14" s="16">
        <f ca="1"/>
        <v>11</v>
      </c>
      <c r="J14" s="16">
        <f ca="1"/>
        <v>173</v>
      </c>
      <c r="K14" s="16">
        <f ca="1"/>
        <v>115</v>
      </c>
      <c r="L14" s="16">
        <f ca="1"/>
        <v>1</v>
      </c>
      <c r="M14" s="16">
        <f ca="1"/>
        <v>1</v>
      </c>
      <c r="N14" s="16">
        <f ca="1"/>
        <v>1</v>
      </c>
      <c r="O14" s="16">
        <f ca="1"/>
        <v>1</v>
      </c>
      <c r="P14" s="16">
        <f ca="1"/>
        <v>126</v>
      </c>
      <c r="Q14" s="16">
        <f ca="1"/>
        <v>1</v>
      </c>
      <c r="R14" s="16" t="str">
        <f ca="1"/>
        <v/>
      </c>
      <c r="S14" s="16">
        <f ca="1"/>
        <v>134</v>
      </c>
      <c r="T14" s="16">
        <f ca="1"/>
        <v>25</v>
      </c>
      <c r="W14" t="str">
        <f ca="1"/>
        <v>Singapore</v>
      </c>
      <c r="X14">
        <f ca="1"/>
        <v>69</v>
      </c>
      <c r="Y14">
        <f ca="1"/>
        <v>7</v>
      </c>
      <c r="Z14" s="19"/>
      <c r="AA14" s="17"/>
      <c r="AB14" s="4"/>
      <c r="AC14" s="20"/>
      <c r="AD14" s="18"/>
      <c r="AE14" s="6"/>
      <c r="AJ14" t="str">
        <f ca="1"/>
        <v>Bahrain</v>
      </c>
      <c r="AK14">
        <f ca="1"/>
        <v>139</v>
      </c>
      <c r="AL14">
        <f ca="1"/>
        <v>39</v>
      </c>
      <c r="AM14">
        <f ca="1"/>
        <v>26</v>
      </c>
      <c r="AN14">
        <f ca="1"/>
        <v>44</v>
      </c>
      <c r="AO14">
        <f ca="1"/>
        <v>52</v>
      </c>
      <c r="AP14">
        <f ca="1"/>
        <v>53</v>
      </c>
      <c r="AQ14">
        <f ca="1"/>
        <v>62</v>
      </c>
      <c r="AR14">
        <f ca="1"/>
        <v>14</v>
      </c>
      <c r="AS14">
        <f ca="1"/>
        <v>153</v>
      </c>
      <c r="AT14" t="str">
        <f ca="1"/>
        <v/>
      </c>
      <c r="AU14" t="str">
        <f ca="1"/>
        <v/>
      </c>
      <c r="AV14" t="str">
        <f ca="1"/>
        <v/>
      </c>
      <c r="AW14" t="str">
        <f ca="1"/>
        <v/>
      </c>
      <c r="AX14">
        <f ca="1"/>
        <v>173</v>
      </c>
      <c r="AY14">
        <f ca="1"/>
        <v>74</v>
      </c>
      <c r="AZ14">
        <f ca="1"/>
        <v>107</v>
      </c>
      <c r="BA14">
        <f ca="1"/>
        <v>185</v>
      </c>
      <c r="BB14" t="str">
        <f ca="1"/>
        <v/>
      </c>
      <c r="BH14" t="s">
        <v>16</v>
      </c>
      <c r="BJ14" t="s">
        <v>16</v>
      </c>
      <c r="BQ14" t="str">
        <v>Height</v>
      </c>
      <c r="BS14" t="str">
        <v>Infant Mortality</v>
      </c>
      <c r="BY14">
        <v>-100</v>
      </c>
      <c r="BZ14" t="s">
        <v>3664</v>
      </c>
      <c r="CA14" t="s">
        <v>3672</v>
      </c>
      <c r="CD14" t="s">
        <v>3649</v>
      </c>
      <c r="CE14" t="s">
        <v>3650</v>
      </c>
      <c r="CF14" s="21">
        <v>0.62</v>
      </c>
      <c r="CG14" t="str">
        <f t="shared" ca="1" si="2"/>
        <v>(Data for 50 countries)</v>
      </c>
      <c r="CH14">
        <f t="shared" ca="1" si="1"/>
        <v>50</v>
      </c>
    </row>
    <row r="15" spans="1:86" x14ac:dyDescent="0.25">
      <c r="A15">
        <v>11</v>
      </c>
      <c r="B15" t="str">
        <f ca="1"/>
        <v>New Zealand</v>
      </c>
      <c r="C15" s="16">
        <f ca="1"/>
        <v>2</v>
      </c>
      <c r="D15" s="16">
        <f ca="1"/>
        <v>24</v>
      </c>
      <c r="E15" s="16">
        <f ca="1"/>
        <v>11</v>
      </c>
      <c r="F15" s="16">
        <f ca="1"/>
        <v>14</v>
      </c>
      <c r="G15" s="16">
        <f ca="1"/>
        <v>29</v>
      </c>
      <c r="H15" s="16">
        <f ca="1"/>
        <v>38</v>
      </c>
      <c r="I15" s="16">
        <f ca="1"/>
        <v>15</v>
      </c>
      <c r="J15" s="16">
        <f ca="1"/>
        <v>138</v>
      </c>
      <c r="K15" s="16">
        <f ca="1"/>
        <v>123</v>
      </c>
      <c r="L15" s="16">
        <f ca="1"/>
        <v>13</v>
      </c>
      <c r="M15" s="16">
        <f ca="1"/>
        <v>23</v>
      </c>
      <c r="N15" s="16">
        <f ca="1"/>
        <v>11</v>
      </c>
      <c r="O15" s="16">
        <f ca="1"/>
        <v>10</v>
      </c>
      <c r="P15" s="16">
        <f ca="1"/>
        <v>19</v>
      </c>
      <c r="Q15" s="16">
        <f ca="1"/>
        <v>5</v>
      </c>
      <c r="R15" s="16">
        <f ca="1"/>
        <v>29</v>
      </c>
      <c r="S15" s="16">
        <f ca="1"/>
        <v>36</v>
      </c>
      <c r="T15" s="16">
        <f ca="1"/>
        <v>19</v>
      </c>
      <c r="W15" t="str">
        <f ca="1"/>
        <v>New Zealand</v>
      </c>
      <c r="X15">
        <f ca="1"/>
        <v>2</v>
      </c>
      <c r="Y15">
        <f ca="1"/>
        <v>24</v>
      </c>
      <c r="Z15" s="19"/>
      <c r="AA15" s="17"/>
      <c r="AB15" s="4"/>
      <c r="AC15" s="20"/>
      <c r="AD15" s="18"/>
      <c r="AE15" s="6"/>
      <c r="AJ15" t="str">
        <f ca="1"/>
        <v>Bangladesh</v>
      </c>
      <c r="AK15">
        <f ca="1"/>
        <v>75</v>
      </c>
      <c r="AL15">
        <f ca="1"/>
        <v>144</v>
      </c>
      <c r="AM15">
        <f ca="1"/>
        <v>109</v>
      </c>
      <c r="AN15">
        <f ca="1"/>
        <v>95</v>
      </c>
      <c r="AO15">
        <f ca="1"/>
        <v>124</v>
      </c>
      <c r="AP15">
        <f ca="1"/>
        <v>133</v>
      </c>
      <c r="AQ15">
        <f ca="1"/>
        <v>77</v>
      </c>
      <c r="AR15">
        <f ca="1"/>
        <v>15</v>
      </c>
      <c r="AS15">
        <f ca="1"/>
        <v>8</v>
      </c>
      <c r="AT15" t="str">
        <f ca="1"/>
        <v/>
      </c>
      <c r="AU15" t="str">
        <f ca="1"/>
        <v/>
      </c>
      <c r="AV15" t="str">
        <f ca="1"/>
        <v/>
      </c>
      <c r="AW15" t="str">
        <f ca="1"/>
        <v/>
      </c>
      <c r="AX15">
        <f ca="1"/>
        <v>165</v>
      </c>
      <c r="AY15">
        <f ca="1"/>
        <v>137</v>
      </c>
      <c r="AZ15">
        <f ca="1"/>
        <v>134</v>
      </c>
      <c r="BA15">
        <f ca="1"/>
        <v>218</v>
      </c>
      <c r="BB15" t="str">
        <f ca="1"/>
        <v/>
      </c>
      <c r="BH15" t="s">
        <v>65</v>
      </c>
      <c r="BJ15" t="s">
        <v>65</v>
      </c>
      <c r="BQ15" t="str">
        <v>Infant Mortality</v>
      </c>
      <c r="BS15" t="str">
        <v>Life Expectancy</v>
      </c>
      <c r="BY15">
        <v>-0.499999999999999</v>
      </c>
      <c r="BZ15" t="s">
        <v>3665</v>
      </c>
      <c r="CA15" t="s">
        <v>3673</v>
      </c>
      <c r="CD15" t="s">
        <v>2603</v>
      </c>
      <c r="CE15" t="s">
        <v>2679</v>
      </c>
      <c r="CF15" s="21">
        <v>0.65</v>
      </c>
      <c r="CG15" t="str">
        <f t="shared" ca="1" si="2"/>
        <v>(Data for 137 countries)</v>
      </c>
      <c r="CH15">
        <f t="shared" ca="1" si="1"/>
        <v>137</v>
      </c>
    </row>
    <row r="16" spans="1:86" x14ac:dyDescent="0.25">
      <c r="A16">
        <v>12</v>
      </c>
      <c r="B16" t="str">
        <f ca="1"/>
        <v>Israel</v>
      </c>
      <c r="C16" s="16">
        <f ca="1"/>
        <v>30</v>
      </c>
      <c r="D16" s="16">
        <f ca="1"/>
        <v>15</v>
      </c>
      <c r="E16" s="16">
        <f ca="1"/>
        <v>18</v>
      </c>
      <c r="F16" s="16">
        <f ca="1"/>
        <v>15</v>
      </c>
      <c r="G16" s="16">
        <f ca="1"/>
        <v>5</v>
      </c>
      <c r="H16" s="16">
        <f ca="1"/>
        <v>23</v>
      </c>
      <c r="I16" s="16">
        <f ca="1"/>
        <v>38</v>
      </c>
      <c r="J16" s="16">
        <f ca="1"/>
        <v>95</v>
      </c>
      <c r="K16" s="16">
        <f ca="1"/>
        <v>95</v>
      </c>
      <c r="L16" s="16">
        <f ca="1"/>
        <v>35</v>
      </c>
      <c r="M16" s="16">
        <f ca="1"/>
        <v>38</v>
      </c>
      <c r="N16" s="16">
        <f ca="1"/>
        <v>37</v>
      </c>
      <c r="O16" s="16">
        <f ca="1"/>
        <v>28</v>
      </c>
      <c r="P16" s="16">
        <f ca="1"/>
        <v>101</v>
      </c>
      <c r="Q16" s="16">
        <f ca="1"/>
        <v>34</v>
      </c>
      <c r="R16" s="16">
        <f ca="1"/>
        <v>24</v>
      </c>
      <c r="S16" s="16">
        <f ca="1"/>
        <v>138</v>
      </c>
      <c r="T16" s="16" t="str">
        <f ca="1"/>
        <v/>
      </c>
      <c r="W16" t="str">
        <f ca="1"/>
        <v>Israel</v>
      </c>
      <c r="X16">
        <f ca="1"/>
        <v>30</v>
      </c>
      <c r="Y16">
        <f ca="1"/>
        <v>15</v>
      </c>
      <c r="Z16" s="19"/>
      <c r="AA16" s="17"/>
      <c r="AB16" s="4"/>
      <c r="AC16" s="20"/>
      <c r="AD16" s="18"/>
      <c r="AE16" s="6"/>
      <c r="AJ16" t="str">
        <f ca="1"/>
        <v>Belarus</v>
      </c>
      <c r="AK16">
        <f ca="1"/>
        <v>151</v>
      </c>
      <c r="AL16">
        <f ca="1"/>
        <v>99</v>
      </c>
      <c r="AM16">
        <f ca="1"/>
        <v>55</v>
      </c>
      <c r="AN16">
        <f ca="1"/>
        <v>104</v>
      </c>
      <c r="AO16">
        <f ca="1"/>
        <v>1</v>
      </c>
      <c r="AP16">
        <f ca="1"/>
        <v>14</v>
      </c>
      <c r="AQ16">
        <f ca="1"/>
        <v>100</v>
      </c>
      <c r="AR16">
        <f ca="1"/>
        <v>17</v>
      </c>
      <c r="AS16">
        <f ca="1"/>
        <v>99</v>
      </c>
      <c r="AT16" t="str">
        <f ca="1"/>
        <v/>
      </c>
      <c r="AU16" t="str">
        <f ca="1"/>
        <v/>
      </c>
      <c r="AV16" t="str">
        <f ca="1"/>
        <v/>
      </c>
      <c r="AW16" t="str">
        <f ca="1"/>
        <v/>
      </c>
      <c r="AX16">
        <f ca="1"/>
        <v>167</v>
      </c>
      <c r="AY16">
        <f ca="1"/>
        <v>135</v>
      </c>
      <c r="AZ16">
        <f ca="1"/>
        <v>31</v>
      </c>
      <c r="BA16">
        <f ca="1"/>
        <v>91</v>
      </c>
      <c r="BB16" t="str">
        <f ca="1"/>
        <v/>
      </c>
      <c r="BH16" t="s">
        <v>31</v>
      </c>
      <c r="BJ16" t="s">
        <v>31</v>
      </c>
      <c r="BQ16" t="str">
        <v>Life Expectancy</v>
      </c>
      <c r="BS16" t="str">
        <v>Maternal mortality</v>
      </c>
      <c r="BY16">
        <v>-0.29999999999999899</v>
      </c>
      <c r="BZ16" t="s">
        <v>3666</v>
      </c>
      <c r="CA16" t="s">
        <v>3674</v>
      </c>
      <c r="CD16" t="s">
        <v>3647</v>
      </c>
      <c r="CE16" t="s">
        <v>3648</v>
      </c>
      <c r="CF16" s="21">
        <v>0.44</v>
      </c>
      <c r="CG16" t="str">
        <f t="shared" ca="1" si="2"/>
        <v>(Data for 122 countries)</v>
      </c>
      <c r="CH16">
        <f t="shared" ca="1" si="1"/>
        <v>122</v>
      </c>
    </row>
    <row r="17" spans="1:86" x14ac:dyDescent="0.25">
      <c r="A17">
        <v>13</v>
      </c>
      <c r="B17" t="str">
        <f ca="1"/>
        <v>Malta</v>
      </c>
      <c r="C17" s="16">
        <f ca="1"/>
        <v>28</v>
      </c>
      <c r="D17" s="16">
        <f ca="1"/>
        <v>34</v>
      </c>
      <c r="E17" s="16" t="str">
        <f ca="1"/>
        <v/>
      </c>
      <c r="F17" s="16">
        <f ca="1"/>
        <v>15</v>
      </c>
      <c r="G17" s="16">
        <f ca="1"/>
        <v>6</v>
      </c>
      <c r="H17" s="16">
        <f ca="1"/>
        <v>51</v>
      </c>
      <c r="I17" s="16">
        <f ca="1"/>
        <v>28</v>
      </c>
      <c r="J17" s="16">
        <f ca="1"/>
        <v>120</v>
      </c>
      <c r="K17" s="16">
        <f ca="1"/>
        <v>172</v>
      </c>
      <c r="L17" s="16">
        <f ca="1"/>
        <v>37</v>
      </c>
      <c r="M17" s="16">
        <f ca="1"/>
        <v>33</v>
      </c>
      <c r="N17" s="16">
        <f ca="1"/>
        <v>36</v>
      </c>
      <c r="O17" s="16">
        <f ca="1"/>
        <v>39</v>
      </c>
      <c r="P17" s="16">
        <f ca="1"/>
        <v>73</v>
      </c>
      <c r="Q17" s="16">
        <f ca="1"/>
        <v>41</v>
      </c>
      <c r="R17" s="16">
        <f ca="1"/>
        <v>30</v>
      </c>
      <c r="S17" s="16">
        <f ca="1"/>
        <v>64</v>
      </c>
      <c r="T17" s="16">
        <f ca="1"/>
        <v>31</v>
      </c>
      <c r="W17" t="str">
        <f ca="1"/>
        <v>Malta</v>
      </c>
      <c r="X17">
        <f ca="1"/>
        <v>28</v>
      </c>
      <c r="Y17">
        <f ca="1"/>
        <v>34</v>
      </c>
      <c r="Z17" s="6"/>
      <c r="AA17" s="17"/>
      <c r="AB17" s="4"/>
      <c r="AC17" s="20"/>
      <c r="AD17" s="18"/>
      <c r="AE17" s="6"/>
      <c r="AJ17" t="str">
        <f ca="1"/>
        <v>Belgium</v>
      </c>
      <c r="AK17">
        <f ca="1"/>
        <v>36</v>
      </c>
      <c r="AL17">
        <f ca="1"/>
        <v>18</v>
      </c>
      <c r="AM17" t="str">
        <f ca="1"/>
        <v/>
      </c>
      <c r="AN17">
        <f ca="1"/>
        <v>24</v>
      </c>
      <c r="AO17">
        <f ca="1"/>
        <v>19</v>
      </c>
      <c r="AP17">
        <f ca="1"/>
        <v>32</v>
      </c>
      <c r="AQ17">
        <f ca="1"/>
        <v>24</v>
      </c>
      <c r="AR17">
        <f ca="1"/>
        <v>18</v>
      </c>
      <c r="AS17">
        <f ca="1"/>
        <v>83</v>
      </c>
      <c r="AT17">
        <f ca="1"/>
        <v>20</v>
      </c>
      <c r="AU17">
        <f ca="1"/>
        <v>12</v>
      </c>
      <c r="AV17">
        <f ca="1"/>
        <v>23</v>
      </c>
      <c r="AW17">
        <f ca="1"/>
        <v>23</v>
      </c>
      <c r="AX17">
        <f ca="1"/>
        <v>16</v>
      </c>
      <c r="AY17">
        <f ca="1"/>
        <v>43</v>
      </c>
      <c r="AZ17">
        <f ca="1"/>
        <v>25</v>
      </c>
      <c r="BA17">
        <f ca="1"/>
        <v>80</v>
      </c>
      <c r="BB17">
        <f ca="1"/>
        <v>7</v>
      </c>
      <c r="BH17" t="s">
        <v>61</v>
      </c>
      <c r="BJ17" t="s">
        <v>61</v>
      </c>
      <c r="BQ17" t="str">
        <v>Maternal mortality</v>
      </c>
      <c r="BS17" t="str">
        <v>PISA Math</v>
      </c>
      <c r="BY17">
        <v>-9.9999999999999895E-2</v>
      </c>
      <c r="BZ17" t="s">
        <v>3667</v>
      </c>
      <c r="CA17" t="s">
        <v>3671</v>
      </c>
      <c r="CD17" t="s">
        <v>2613</v>
      </c>
      <c r="CE17" t="s">
        <v>2674</v>
      </c>
      <c r="CF17" s="21">
        <v>0.62</v>
      </c>
      <c r="CG17" t="str">
        <f t="shared" ca="1" si="2"/>
        <v>(Data for 164 countries)</v>
      </c>
      <c r="CH17">
        <f t="shared" ca="1" si="1"/>
        <v>164</v>
      </c>
    </row>
    <row r="18" spans="1:86" x14ac:dyDescent="0.25">
      <c r="A18">
        <v>14</v>
      </c>
      <c r="B18" t="str">
        <f ca="1"/>
        <v>South Korea</v>
      </c>
      <c r="C18" s="16">
        <f ca="1"/>
        <v>22</v>
      </c>
      <c r="D18" s="16">
        <f ca="1"/>
        <v>32</v>
      </c>
      <c r="E18" s="16">
        <f ca="1"/>
        <v>14</v>
      </c>
      <c r="F18" s="16">
        <f ca="1"/>
        <v>17</v>
      </c>
      <c r="G18" s="16">
        <f ca="1"/>
        <v>37</v>
      </c>
      <c r="H18" s="16">
        <f ca="1"/>
        <v>17</v>
      </c>
      <c r="I18" s="16">
        <f ca="1"/>
        <v>30</v>
      </c>
      <c r="J18" s="16">
        <f ca="1"/>
        <v>179</v>
      </c>
      <c r="K18" s="16">
        <f ca="1"/>
        <v>29</v>
      </c>
      <c r="L18" s="16">
        <f ca="1"/>
        <v>5</v>
      </c>
      <c r="M18" s="16">
        <f ca="1"/>
        <v>6</v>
      </c>
      <c r="N18" s="16">
        <f ca="1"/>
        <v>5</v>
      </c>
      <c r="O18" s="16">
        <f ca="1"/>
        <v>4</v>
      </c>
      <c r="P18" s="16">
        <f ca="1"/>
        <v>62</v>
      </c>
      <c r="Q18" s="16">
        <f ca="1"/>
        <v>14</v>
      </c>
      <c r="R18" s="16">
        <f ca="1"/>
        <v>43</v>
      </c>
      <c r="S18" s="16">
        <f ca="1"/>
        <v>179</v>
      </c>
      <c r="T18" s="16">
        <f ca="1"/>
        <v>37</v>
      </c>
      <c r="W18" t="str">
        <f ca="1"/>
        <v>South Korea</v>
      </c>
      <c r="X18">
        <f ca="1"/>
        <v>22</v>
      </c>
      <c r="Y18">
        <f ca="1"/>
        <v>32</v>
      </c>
      <c r="Z18" s="6"/>
      <c r="AA18" s="17"/>
      <c r="AB18" s="4"/>
      <c r="AC18" s="20"/>
      <c r="AD18" s="18"/>
      <c r="AE18" s="6"/>
      <c r="AJ18" t="str">
        <f ca="1"/>
        <v>Benin</v>
      </c>
      <c r="AK18">
        <f ca="1"/>
        <v>97</v>
      </c>
      <c r="AL18">
        <f ca="1"/>
        <v>162</v>
      </c>
      <c r="AM18">
        <f ca="1"/>
        <v>148</v>
      </c>
      <c r="AN18">
        <f ca="1"/>
        <v>184</v>
      </c>
      <c r="AO18">
        <f ca="1"/>
        <v>173</v>
      </c>
      <c r="AP18">
        <f ca="1"/>
        <v>184</v>
      </c>
      <c r="AQ18" t="str">
        <f ca="1"/>
        <v/>
      </c>
      <c r="AR18">
        <f ca="1"/>
        <v>20</v>
      </c>
      <c r="AS18">
        <f ca="1"/>
        <v>78</v>
      </c>
      <c r="AT18" t="str">
        <f ca="1"/>
        <v/>
      </c>
      <c r="AU18" t="str">
        <f ca="1"/>
        <v/>
      </c>
      <c r="AV18" t="str">
        <f ca="1"/>
        <v/>
      </c>
      <c r="AW18" t="str">
        <f ca="1"/>
        <v/>
      </c>
      <c r="AX18">
        <f ca="1"/>
        <v>89</v>
      </c>
      <c r="AY18">
        <f ca="1"/>
        <v>81</v>
      </c>
      <c r="AZ18">
        <f ca="1"/>
        <v>86</v>
      </c>
      <c r="BA18">
        <f ca="1"/>
        <v>161</v>
      </c>
      <c r="BB18" t="str">
        <f ca="1"/>
        <v/>
      </c>
      <c r="BH18" t="s">
        <v>22</v>
      </c>
      <c r="BJ18" t="s">
        <v>22</v>
      </c>
      <c r="BQ18" t="str">
        <v>PISA Math</v>
      </c>
      <c r="BS18" t="str">
        <v>PISA Reading</v>
      </c>
      <c r="BY18">
        <v>0.1</v>
      </c>
      <c r="BZ18" t="s">
        <v>3668</v>
      </c>
      <c r="CA18" t="s">
        <v>3675</v>
      </c>
      <c r="CD18" t="s">
        <v>2612</v>
      </c>
      <c r="CE18" t="s">
        <v>2677</v>
      </c>
      <c r="CF18" s="21">
        <v>0.61</v>
      </c>
      <c r="CG18" t="str">
        <f t="shared" ca="1" si="2"/>
        <v>(Data for 163 countries)</v>
      </c>
      <c r="CH18">
        <f t="shared" ca="1" si="1"/>
        <v>163</v>
      </c>
    </row>
    <row r="19" spans="1:86" x14ac:dyDescent="0.25">
      <c r="A19">
        <v>15</v>
      </c>
      <c r="B19" t="str">
        <f ca="1"/>
        <v>Norway</v>
      </c>
      <c r="C19" s="16">
        <f ca="1"/>
        <v>1</v>
      </c>
      <c r="D19" s="16">
        <f ca="1"/>
        <v>3</v>
      </c>
      <c r="E19" s="16">
        <f ca="1"/>
        <v>2</v>
      </c>
      <c r="F19" s="16">
        <f ca="1"/>
        <v>18</v>
      </c>
      <c r="G19" s="16">
        <f ca="1"/>
        <v>2</v>
      </c>
      <c r="H19" s="16">
        <f ca="1"/>
        <v>4</v>
      </c>
      <c r="I19" s="16">
        <f ca="1"/>
        <v>3</v>
      </c>
      <c r="J19" s="16">
        <f ca="1"/>
        <v>144</v>
      </c>
      <c r="K19" s="16">
        <f ca="1"/>
        <v>118</v>
      </c>
      <c r="L19" s="16">
        <f ca="1"/>
        <v>32</v>
      </c>
      <c r="M19" s="16">
        <f ca="1"/>
        <v>32</v>
      </c>
      <c r="N19" s="16">
        <f ca="1"/>
        <v>32</v>
      </c>
      <c r="O19" s="16">
        <f ca="1"/>
        <v>24</v>
      </c>
      <c r="P19" s="16">
        <f ca="1"/>
        <v>1</v>
      </c>
      <c r="Q19" s="16">
        <f ca="1"/>
        <v>12</v>
      </c>
      <c r="R19" s="16">
        <f ca="1"/>
        <v>11</v>
      </c>
      <c r="S19" s="16">
        <f ca="1"/>
        <v>42</v>
      </c>
      <c r="T19" s="16">
        <f ca="1"/>
        <v>11</v>
      </c>
      <c r="W19" t="str">
        <f ca="1"/>
        <v>Norway</v>
      </c>
      <c r="X19">
        <f ca="1"/>
        <v>1</v>
      </c>
      <c r="Y19">
        <f ca="1"/>
        <v>3</v>
      </c>
      <c r="Z19" s="6"/>
      <c r="AA19" s="6"/>
      <c r="AB19" s="6"/>
      <c r="AC19" s="6"/>
      <c r="AD19" s="6"/>
      <c r="AE19" s="6"/>
      <c r="AJ19" t="str">
        <f ca="1"/>
        <v>Bhutan</v>
      </c>
      <c r="AK19">
        <f ca="1"/>
        <v>81</v>
      </c>
      <c r="AL19">
        <f ca="1"/>
        <v>135</v>
      </c>
      <c r="AM19">
        <f ca="1"/>
        <v>105</v>
      </c>
      <c r="AN19">
        <f ca="1"/>
        <v>110</v>
      </c>
      <c r="AO19">
        <f ca="1"/>
        <v>95</v>
      </c>
      <c r="AP19">
        <f ca="1"/>
        <v>129</v>
      </c>
      <c r="AQ19" t="str">
        <f ca="1"/>
        <v/>
      </c>
      <c r="AR19">
        <f ca="1"/>
        <v>22</v>
      </c>
      <c r="AS19">
        <f ca="1"/>
        <v>164</v>
      </c>
      <c r="AT19" t="str">
        <f ca="1"/>
        <v/>
      </c>
      <c r="AU19" t="str">
        <f ca="1"/>
        <v/>
      </c>
      <c r="AV19" t="str">
        <f ca="1"/>
        <v/>
      </c>
      <c r="AW19" t="str">
        <f ca="1"/>
        <v/>
      </c>
      <c r="AX19">
        <f ca="1"/>
        <v>147</v>
      </c>
      <c r="AY19">
        <f ca="1"/>
        <v>94</v>
      </c>
      <c r="AZ19">
        <f ca="1"/>
        <v>121</v>
      </c>
      <c r="BA19">
        <f ca="1"/>
        <v>186</v>
      </c>
      <c r="BB19" t="str">
        <f ca="1"/>
        <v/>
      </c>
      <c r="BH19" t="s">
        <v>68</v>
      </c>
      <c r="BJ19" t="s">
        <v>68</v>
      </c>
      <c r="BQ19" t="str">
        <v>PISA Reading</v>
      </c>
      <c r="BS19" t="str">
        <v>PISA Science</v>
      </c>
      <c r="BY19">
        <v>0.3</v>
      </c>
      <c r="BZ19" t="s">
        <v>3669</v>
      </c>
      <c r="CA19" t="s">
        <v>3676</v>
      </c>
      <c r="CD19" t="s">
        <v>2624</v>
      </c>
      <c r="CE19" t="s">
        <v>2675</v>
      </c>
      <c r="CF19" s="21">
        <v>0.55000000000000004</v>
      </c>
      <c r="CG19" t="str">
        <f t="shared" ca="1" si="2"/>
        <v>(Data for 165 countries)</v>
      </c>
      <c r="CH19">
        <f t="shared" ca="1" si="1"/>
        <v>165</v>
      </c>
    </row>
    <row r="20" spans="1:86" x14ac:dyDescent="0.25">
      <c r="A20">
        <v>16</v>
      </c>
      <c r="B20" t="str">
        <f ca="1"/>
        <v>France</v>
      </c>
      <c r="C20" s="16">
        <f ca="1"/>
        <v>23</v>
      </c>
      <c r="D20" s="16">
        <f ca="1"/>
        <v>26</v>
      </c>
      <c r="E20" s="16">
        <f ca="1"/>
        <v>20</v>
      </c>
      <c r="F20" s="16">
        <f ca="1"/>
        <v>19</v>
      </c>
      <c r="G20" s="16">
        <f ca="1"/>
        <v>36</v>
      </c>
      <c r="H20" s="16">
        <f ca="1"/>
        <v>35</v>
      </c>
      <c r="I20" s="16">
        <f ca="1"/>
        <v>25</v>
      </c>
      <c r="J20" s="16">
        <f ca="1"/>
        <v>69</v>
      </c>
      <c r="K20" s="16">
        <f ca="1"/>
        <v>20</v>
      </c>
      <c r="L20" s="16">
        <f ca="1"/>
        <v>26</v>
      </c>
      <c r="M20" s="16">
        <f ca="1"/>
        <v>26</v>
      </c>
      <c r="N20" s="16">
        <f ca="1"/>
        <v>26</v>
      </c>
      <c r="O20" s="16">
        <f ca="1"/>
        <v>28</v>
      </c>
      <c r="P20" s="16">
        <f ca="1"/>
        <v>21</v>
      </c>
      <c r="Q20" s="16">
        <f ca="1"/>
        <v>52</v>
      </c>
      <c r="R20" s="16">
        <f ca="1"/>
        <v>40</v>
      </c>
      <c r="S20" s="16">
        <f ca="1"/>
        <v>74</v>
      </c>
      <c r="T20" s="16">
        <f ca="1"/>
        <v>9</v>
      </c>
      <c r="W20" t="str">
        <f ca="1"/>
        <v>France</v>
      </c>
      <c r="X20">
        <f ca="1"/>
        <v>23</v>
      </c>
      <c r="Y20">
        <f ca="1"/>
        <v>26</v>
      </c>
      <c r="Z20" s="6"/>
      <c r="AA20" s="6"/>
      <c r="AB20" s="6"/>
      <c r="AC20" s="6"/>
      <c r="AD20" s="6"/>
      <c r="AE20" s="6"/>
      <c r="AJ20" t="str">
        <f ca="1"/>
        <v>Bolivia</v>
      </c>
      <c r="AK20">
        <f ca="1"/>
        <v>106</v>
      </c>
      <c r="AL20">
        <f ca="1"/>
        <v>136</v>
      </c>
      <c r="AM20" t="str">
        <f ca="1"/>
        <v/>
      </c>
      <c r="AN20">
        <f ca="1"/>
        <v>161</v>
      </c>
      <c r="AO20">
        <f ca="1"/>
        <v>133</v>
      </c>
      <c r="AP20">
        <f ca="1"/>
        <v>125</v>
      </c>
      <c r="AQ20">
        <f ca="1"/>
        <v>82</v>
      </c>
      <c r="AR20">
        <f ca="1"/>
        <v>23</v>
      </c>
      <c r="AS20">
        <f ca="1"/>
        <v>81</v>
      </c>
      <c r="AT20" t="str">
        <f ca="1"/>
        <v/>
      </c>
      <c r="AU20" t="str">
        <f ca="1"/>
        <v/>
      </c>
      <c r="AV20" t="str">
        <f ca="1"/>
        <v/>
      </c>
      <c r="AW20" t="str">
        <f ca="1"/>
        <v/>
      </c>
      <c r="AX20">
        <f ca="1"/>
        <v>124</v>
      </c>
      <c r="AY20">
        <f ca="1"/>
        <v>169</v>
      </c>
      <c r="AZ20" t="str">
        <f ca="1"/>
        <v/>
      </c>
      <c r="BA20">
        <f ca="1"/>
        <v>205</v>
      </c>
      <c r="BB20" t="str">
        <f ca="1"/>
        <v/>
      </c>
      <c r="BH20" t="s">
        <v>92</v>
      </c>
      <c r="BJ20" t="s">
        <v>92</v>
      </c>
      <c r="BQ20" t="str">
        <v>PISA Science</v>
      </c>
      <c r="BS20" t="str">
        <v>PISA Score Overall</v>
      </c>
      <c r="BY20">
        <v>0.5</v>
      </c>
      <c r="BZ20" t="s">
        <v>3670</v>
      </c>
      <c r="CA20" t="s">
        <v>3677</v>
      </c>
      <c r="CD20" t="s">
        <v>2699</v>
      </c>
      <c r="CE20" t="s">
        <v>2698</v>
      </c>
      <c r="CF20" s="21">
        <v>0.54</v>
      </c>
      <c r="CG20" t="str">
        <f t="shared" ca="1" si="2"/>
        <v>(Data for 0 countries)</v>
      </c>
      <c r="CH20">
        <f t="shared" ca="1" si="1"/>
        <v>0</v>
      </c>
    </row>
    <row r="21" spans="1:86" x14ac:dyDescent="0.25">
      <c r="A21">
        <v>17</v>
      </c>
      <c r="B21" t="str">
        <f ca="1"/>
        <v>Iceland</v>
      </c>
      <c r="C21" s="16">
        <f ca="1"/>
        <v>3</v>
      </c>
      <c r="D21" s="16">
        <f ca="1"/>
        <v>9</v>
      </c>
      <c r="E21" s="16">
        <f ca="1"/>
        <v>3</v>
      </c>
      <c r="F21" s="16">
        <f ca="1"/>
        <v>20</v>
      </c>
      <c r="G21" s="16">
        <f ca="1"/>
        <v>4</v>
      </c>
      <c r="H21" s="16">
        <f ca="1"/>
        <v>2</v>
      </c>
      <c r="I21" s="16">
        <f ca="1"/>
        <v>7</v>
      </c>
      <c r="J21" s="16">
        <f ca="1"/>
        <v>88</v>
      </c>
      <c r="K21" s="16">
        <f ca="1"/>
        <v>179</v>
      </c>
      <c r="L21" s="16">
        <f ca="1"/>
        <v>39</v>
      </c>
      <c r="M21" s="16">
        <f ca="1"/>
        <v>37</v>
      </c>
      <c r="N21" s="16">
        <f ca="1"/>
        <v>40</v>
      </c>
      <c r="O21" s="16">
        <f ca="1"/>
        <v>42</v>
      </c>
      <c r="P21" s="16">
        <f ca="1"/>
        <v>18</v>
      </c>
      <c r="Q21" s="16">
        <f ca="1"/>
        <v>19</v>
      </c>
      <c r="R21" s="16">
        <f ca="1"/>
        <v>7</v>
      </c>
      <c r="S21" s="16">
        <f ca="1"/>
        <v>30</v>
      </c>
      <c r="T21" s="16">
        <f ca="1"/>
        <v>20</v>
      </c>
      <c r="W21" t="str">
        <f ca="1"/>
        <v>Iceland</v>
      </c>
      <c r="X21">
        <f ca="1"/>
        <v>3</v>
      </c>
      <c r="Y21">
        <f ca="1"/>
        <v>9</v>
      </c>
      <c r="Z21" s="6"/>
      <c r="AA21" s="6"/>
      <c r="AB21" s="6"/>
      <c r="AC21" s="6"/>
      <c r="AD21" s="6"/>
      <c r="AE21" s="6"/>
      <c r="AJ21" t="str">
        <f ca="1"/>
        <v>Bosnia and Herzegovina</v>
      </c>
      <c r="AK21">
        <f ca="1"/>
        <v>94</v>
      </c>
      <c r="AL21" t="str">
        <f ca="1"/>
        <v/>
      </c>
      <c r="AM21">
        <f ca="1"/>
        <v>65</v>
      </c>
      <c r="AN21">
        <f ca="1"/>
        <v>74</v>
      </c>
      <c r="AO21">
        <f ca="1"/>
        <v>26</v>
      </c>
      <c r="AP21">
        <f ca="1"/>
        <v>43</v>
      </c>
      <c r="AQ21">
        <f ca="1"/>
        <v>94</v>
      </c>
      <c r="AR21">
        <f ca="1"/>
        <v>24</v>
      </c>
      <c r="AS21">
        <f ca="1"/>
        <v>135</v>
      </c>
      <c r="AT21" t="str">
        <f ca="1"/>
        <v/>
      </c>
      <c r="AU21" t="str">
        <f ca="1"/>
        <v/>
      </c>
      <c r="AV21" t="str">
        <f ca="1"/>
        <v/>
      </c>
      <c r="AW21" t="str">
        <f ca="1"/>
        <v/>
      </c>
      <c r="AX21">
        <f ca="1"/>
        <v>81</v>
      </c>
      <c r="AY21">
        <f ca="1"/>
        <v>68</v>
      </c>
      <c r="AZ21">
        <f ca="1"/>
        <v>1</v>
      </c>
      <c r="BA21">
        <f ca="1"/>
        <v>192</v>
      </c>
      <c r="BB21">
        <f ca="1"/>
        <v>50</v>
      </c>
      <c r="BH21" t="s">
        <v>64</v>
      </c>
      <c r="BJ21" t="s">
        <v>20</v>
      </c>
      <c r="BQ21" t="str">
        <v>PISA Score Overall</v>
      </c>
      <c r="BS21" t="str">
        <v>Population</v>
      </c>
      <c r="CD21" t="s">
        <v>2625</v>
      </c>
      <c r="CE21" t="s">
        <v>2672</v>
      </c>
      <c r="CF21" s="21">
        <v>-0.14000000000000001</v>
      </c>
      <c r="CG21" t="str">
        <f t="shared" ca="1" si="2"/>
        <v>(Data for 166 countries)</v>
      </c>
      <c r="CH21">
        <f t="shared" ca="1" si="1"/>
        <v>166</v>
      </c>
    </row>
    <row r="22" spans="1:86" x14ac:dyDescent="0.25">
      <c r="A22">
        <v>18</v>
      </c>
      <c r="B22" t="str">
        <f ca="1"/>
        <v>United Kingdom</v>
      </c>
      <c r="C22" s="16">
        <f ca="1"/>
        <v>18</v>
      </c>
      <c r="D22" s="16">
        <f ca="1"/>
        <v>25</v>
      </c>
      <c r="E22" s="16">
        <f ca="1"/>
        <v>10</v>
      </c>
      <c r="F22" s="16">
        <f ca="1"/>
        <v>21</v>
      </c>
      <c r="G22" s="16">
        <f ca="1"/>
        <v>42</v>
      </c>
      <c r="H22" s="16">
        <f ca="1"/>
        <v>32</v>
      </c>
      <c r="I22" s="16">
        <f ca="1"/>
        <v>29</v>
      </c>
      <c r="J22" s="16">
        <f ca="1"/>
        <v>204</v>
      </c>
      <c r="K22" s="16">
        <f ca="1"/>
        <v>21</v>
      </c>
      <c r="L22" s="16">
        <f ca="1"/>
        <v>14</v>
      </c>
      <c r="M22" s="16">
        <f ca="1"/>
        <v>12</v>
      </c>
      <c r="N22" s="16">
        <f ca="1"/>
        <v>14</v>
      </c>
      <c r="O22" s="16">
        <f ca="1"/>
        <v>13</v>
      </c>
      <c r="P22" s="16">
        <f ca="1"/>
        <v>23</v>
      </c>
      <c r="Q22" s="16">
        <f ca="1"/>
        <v>28</v>
      </c>
      <c r="R22" s="16">
        <f ca="1"/>
        <v>41</v>
      </c>
      <c r="S22" s="16">
        <f ca="1"/>
        <v>73</v>
      </c>
      <c r="T22" s="16">
        <f ca="1"/>
        <v>14</v>
      </c>
      <c r="W22" t="str">
        <f ca="1"/>
        <v>United Kingdom</v>
      </c>
      <c r="X22">
        <f ca="1"/>
        <v>18</v>
      </c>
      <c r="Y22">
        <f ca="1"/>
        <v>25</v>
      </c>
      <c r="Z22" s="6"/>
      <c r="AA22" s="6"/>
      <c r="AB22" s="6"/>
      <c r="AC22" s="6"/>
      <c r="AD22" s="6"/>
      <c r="AE22" s="6"/>
      <c r="AJ22" t="str">
        <f ca="1"/>
        <v>Botswana</v>
      </c>
      <c r="AK22">
        <f ca="1"/>
        <v>33</v>
      </c>
      <c r="AL22">
        <f ca="1"/>
        <v>88</v>
      </c>
      <c r="AM22">
        <f ca="1"/>
        <v>95</v>
      </c>
      <c r="AN22">
        <f ca="1"/>
        <v>155</v>
      </c>
      <c r="AO22">
        <f ca="1"/>
        <v>138</v>
      </c>
      <c r="AP22">
        <f ca="1"/>
        <v>155</v>
      </c>
      <c r="AQ22">
        <f ca="1"/>
        <v>104</v>
      </c>
      <c r="AR22">
        <f ca="1"/>
        <v>25</v>
      </c>
      <c r="AS22">
        <f ca="1"/>
        <v>144</v>
      </c>
      <c r="AT22" t="str">
        <f ca="1"/>
        <v/>
      </c>
      <c r="AU22" t="str">
        <f ca="1"/>
        <v/>
      </c>
      <c r="AV22" t="str">
        <f ca="1"/>
        <v/>
      </c>
      <c r="AW22" t="str">
        <f ca="1"/>
        <v/>
      </c>
      <c r="AX22">
        <f ca="1"/>
        <v>79</v>
      </c>
      <c r="AY22">
        <f ca="1"/>
        <v>61</v>
      </c>
      <c r="AZ22">
        <f ca="1"/>
        <v>59</v>
      </c>
      <c r="BA22">
        <f ca="1"/>
        <v>120</v>
      </c>
      <c r="BB22" t="str">
        <f ca="1"/>
        <v/>
      </c>
      <c r="BH22" t="s">
        <v>74</v>
      </c>
      <c r="BJ22" t="s">
        <v>64</v>
      </c>
      <c r="BQ22" t="str">
        <v>Population</v>
      </c>
      <c r="BS22" t="str">
        <v>Press Freedom</v>
      </c>
      <c r="CD22" t="s">
        <v>3594</v>
      </c>
      <c r="CE22" t="s">
        <v>3658</v>
      </c>
      <c r="CF22" s="21">
        <v>0.77</v>
      </c>
      <c r="CG22" t="str">
        <f t="shared" ca="1" si="2"/>
        <v>(Data for 167 countries)</v>
      </c>
      <c r="CH22">
        <f t="shared" ca="1" si="1"/>
        <v>167</v>
      </c>
    </row>
    <row r="23" spans="1:86" x14ac:dyDescent="0.25">
      <c r="A23">
        <v>19</v>
      </c>
      <c r="B23" t="str">
        <f ca="1"/>
        <v>Cyprus</v>
      </c>
      <c r="C23" s="16">
        <f ca="1"/>
        <v>37</v>
      </c>
      <c r="D23" s="16">
        <f ca="1"/>
        <v>36</v>
      </c>
      <c r="E23" s="16">
        <f ca="1"/>
        <v>21</v>
      </c>
      <c r="F23" s="16">
        <f ca="1"/>
        <v>22</v>
      </c>
      <c r="G23" s="16">
        <f ca="1"/>
        <v>98</v>
      </c>
      <c r="H23" s="16">
        <f ca="1"/>
        <v>12</v>
      </c>
      <c r="I23" s="16">
        <f ca="1"/>
        <v>23</v>
      </c>
      <c r="J23" s="16">
        <f ca="1"/>
        <v>49</v>
      </c>
      <c r="K23" s="16">
        <f ca="1"/>
        <v>161</v>
      </c>
      <c r="L23" s="16">
        <f ca="1"/>
        <v>57</v>
      </c>
      <c r="M23" s="16">
        <f ca="1"/>
        <v>48</v>
      </c>
      <c r="N23" s="16">
        <f ca="1"/>
        <v>54</v>
      </c>
      <c r="O23" s="16">
        <f ca="1"/>
        <v>63</v>
      </c>
      <c r="P23" s="16">
        <f ca="1"/>
        <v>65</v>
      </c>
      <c r="Q23" s="16">
        <f ca="1"/>
        <v>18</v>
      </c>
      <c r="R23" s="16" t="str">
        <f ca="1"/>
        <v/>
      </c>
      <c r="S23" s="16">
        <f ca="1"/>
        <v>144</v>
      </c>
      <c r="T23" s="16">
        <f ca="1"/>
        <v>16</v>
      </c>
      <c r="W23" t="str">
        <f ca="1"/>
        <v>Cyprus</v>
      </c>
      <c r="X23">
        <f ca="1"/>
        <v>37</v>
      </c>
      <c r="Y23">
        <f ca="1"/>
        <v>36</v>
      </c>
      <c r="Z23" s="6"/>
      <c r="AA23" s="6"/>
      <c r="AB23" s="6"/>
      <c r="AC23" s="6"/>
      <c r="AD23" s="6"/>
      <c r="AE23" s="6"/>
      <c r="AJ23" t="str">
        <f ca="1"/>
        <v>Brazil</v>
      </c>
      <c r="AK23">
        <f ca="1"/>
        <v>51</v>
      </c>
      <c r="AL23">
        <f ca="1"/>
        <v>86</v>
      </c>
      <c r="AM23" t="str">
        <f ca="1"/>
        <v/>
      </c>
      <c r="AN23">
        <f ca="1"/>
        <v>101</v>
      </c>
      <c r="AO23">
        <f ca="1"/>
        <v>103</v>
      </c>
      <c r="AP23">
        <f ca="1"/>
        <v>73</v>
      </c>
      <c r="AQ23">
        <f ca="1"/>
        <v>39</v>
      </c>
      <c r="AR23">
        <f ca="1"/>
        <v>26</v>
      </c>
      <c r="AS23">
        <f ca="1"/>
        <v>7</v>
      </c>
      <c r="AT23">
        <f ca="1"/>
        <v>60</v>
      </c>
      <c r="AU23">
        <f ca="1"/>
        <v>65</v>
      </c>
      <c r="AV23">
        <f ca="1"/>
        <v>61</v>
      </c>
      <c r="AW23">
        <f ca="1"/>
        <v>52</v>
      </c>
      <c r="AX23">
        <f ca="1"/>
        <v>82</v>
      </c>
      <c r="AY23">
        <f ca="1"/>
        <v>133</v>
      </c>
      <c r="AZ23">
        <f ca="1"/>
        <v>63</v>
      </c>
      <c r="BA23">
        <f ca="1"/>
        <v>114</v>
      </c>
      <c r="BB23" t="str">
        <f ca="1"/>
        <v/>
      </c>
      <c r="BH23" t="s">
        <v>76</v>
      </c>
      <c r="BJ23" t="s">
        <v>74</v>
      </c>
      <c r="BQ23" t="str">
        <v>Press Freedom</v>
      </c>
      <c r="BS23" t="str">
        <v>Quality of Life</v>
      </c>
      <c r="CD23" t="s">
        <v>2615</v>
      </c>
      <c r="CE23" t="s">
        <v>2673</v>
      </c>
      <c r="CF23" s="21">
        <v>0.74</v>
      </c>
      <c r="CG23" t="str">
        <f t="shared" ca="1" si="2"/>
        <v>(Data for 110 countries)</v>
      </c>
      <c r="CH23">
        <f t="shared" ca="1" si="1"/>
        <v>110</v>
      </c>
    </row>
    <row r="24" spans="1:86" x14ac:dyDescent="0.25">
      <c r="A24">
        <v>20</v>
      </c>
      <c r="B24" t="str">
        <f ca="1"/>
        <v>Netherlands</v>
      </c>
      <c r="C24" s="16">
        <f ca="1"/>
        <v>9</v>
      </c>
      <c r="D24" s="16">
        <f ca="1"/>
        <v>13</v>
      </c>
      <c r="E24" s="16">
        <f ca="1"/>
        <v>8</v>
      </c>
      <c r="F24" s="16">
        <f ca="1"/>
        <v>23</v>
      </c>
      <c r="G24" s="16">
        <f ca="1"/>
        <v>12</v>
      </c>
      <c r="H24" s="16">
        <f ca="1"/>
        <v>32</v>
      </c>
      <c r="I24" s="16">
        <f ca="1"/>
        <v>16</v>
      </c>
      <c r="J24" s="16">
        <f ca="1"/>
        <v>136</v>
      </c>
      <c r="K24" s="16">
        <f ca="1"/>
        <v>70</v>
      </c>
      <c r="L24" s="16">
        <f ca="1"/>
        <v>25</v>
      </c>
      <c r="M24" s="16">
        <f ca="1"/>
        <v>10</v>
      </c>
      <c r="N24" s="16">
        <f ca="1"/>
        <v>25</v>
      </c>
      <c r="O24" s="16">
        <f ca="1"/>
        <v>35</v>
      </c>
      <c r="P24" s="16">
        <f ca="1"/>
        <v>4</v>
      </c>
      <c r="Q24" s="16">
        <f ca="1"/>
        <v>8</v>
      </c>
      <c r="R24" s="16">
        <f ca="1"/>
        <v>4</v>
      </c>
      <c r="S24" s="16">
        <f ca="1"/>
        <v>75</v>
      </c>
      <c r="T24" s="16">
        <f ca="1"/>
        <v>4</v>
      </c>
      <c r="W24" t="str">
        <f ca="1"/>
        <v>Netherlands</v>
      </c>
      <c r="X24">
        <f ca="1"/>
        <v>9</v>
      </c>
      <c r="Y24">
        <f ca="1"/>
        <v>13</v>
      </c>
      <c r="Z24" s="6"/>
      <c r="AA24" s="6"/>
      <c r="AB24" s="6"/>
      <c r="AC24" s="6"/>
      <c r="AD24" s="6"/>
      <c r="AE24" s="6"/>
      <c r="AJ24" t="str">
        <f ca="1"/>
        <v>Bulgaria</v>
      </c>
      <c r="AK24">
        <f ca="1"/>
        <v>62</v>
      </c>
      <c r="AL24">
        <f ca="1"/>
        <v>68</v>
      </c>
      <c r="AM24">
        <f ca="1"/>
        <v>56</v>
      </c>
      <c r="AN24">
        <f ca="1"/>
        <v>88</v>
      </c>
      <c r="AO24">
        <f ca="1"/>
        <v>30</v>
      </c>
      <c r="AP24">
        <f ca="1"/>
        <v>47</v>
      </c>
      <c r="AQ24">
        <f ca="1"/>
        <v>57</v>
      </c>
      <c r="AR24">
        <f ca="1"/>
        <v>28</v>
      </c>
      <c r="AS24">
        <f ca="1"/>
        <v>111</v>
      </c>
      <c r="AT24">
        <f ca="1"/>
        <v>49</v>
      </c>
      <c r="AU24">
        <f ca="1"/>
        <v>49</v>
      </c>
      <c r="AV24">
        <f ca="1"/>
        <v>50</v>
      </c>
      <c r="AW24">
        <f ca="1"/>
        <v>57</v>
      </c>
      <c r="AX24">
        <f ca="1"/>
        <v>59</v>
      </c>
      <c r="AY24">
        <f ca="1"/>
        <v>31</v>
      </c>
      <c r="AZ24">
        <f ca="1"/>
        <v>36</v>
      </c>
      <c r="BA24">
        <f ca="1"/>
        <v>171</v>
      </c>
      <c r="BB24">
        <f ca="1"/>
        <v>21</v>
      </c>
      <c r="BH24" t="s">
        <v>45</v>
      </c>
      <c r="BJ24" t="s">
        <v>76</v>
      </c>
      <c r="BQ24" t="str">
        <v>Quality of Life</v>
      </c>
      <c r="CD24" t="s">
        <v>2691</v>
      </c>
      <c r="CE24" t="s">
        <v>2698</v>
      </c>
      <c r="CF24" s="21">
        <v>0.54</v>
      </c>
      <c r="CG24" t="str">
        <f t="shared" ca="1" si="2"/>
        <v>(Data for 79 countries)</v>
      </c>
      <c r="CH24">
        <f t="shared" ca="1" si="1"/>
        <v>79</v>
      </c>
    </row>
    <row r="25" spans="1:86" ht="15" customHeight="1" x14ac:dyDescent="0.25">
      <c r="A25">
        <v>21</v>
      </c>
      <c r="B25" t="str">
        <f ca="1"/>
        <v>Belgium</v>
      </c>
      <c r="C25" s="16">
        <f ca="1"/>
        <v>36</v>
      </c>
      <c r="D25" s="16">
        <f ca="1"/>
        <v>18</v>
      </c>
      <c r="E25" s="16" t="str">
        <f ca="1"/>
        <v/>
      </c>
      <c r="F25" s="16">
        <f ca="1"/>
        <v>24</v>
      </c>
      <c r="G25" s="16">
        <f ca="1"/>
        <v>19</v>
      </c>
      <c r="H25" s="16">
        <f ca="1"/>
        <v>32</v>
      </c>
      <c r="I25" s="16">
        <f ca="1"/>
        <v>24</v>
      </c>
      <c r="J25" s="16">
        <f ca="1"/>
        <v>18</v>
      </c>
      <c r="K25" s="16">
        <f ca="1"/>
        <v>83</v>
      </c>
      <c r="L25" s="16">
        <f ca="1"/>
        <v>20</v>
      </c>
      <c r="M25" s="16">
        <f ca="1"/>
        <v>12</v>
      </c>
      <c r="N25" s="16">
        <f ca="1"/>
        <v>23</v>
      </c>
      <c r="O25" s="16">
        <f ca="1"/>
        <v>23</v>
      </c>
      <c r="P25" s="16">
        <f ca="1"/>
        <v>16</v>
      </c>
      <c r="Q25" s="16">
        <f ca="1"/>
        <v>43</v>
      </c>
      <c r="R25" s="16">
        <f ca="1"/>
        <v>25</v>
      </c>
      <c r="S25" s="16">
        <f ca="1"/>
        <v>80</v>
      </c>
      <c r="T25" s="16">
        <f ca="1"/>
        <v>7</v>
      </c>
      <c r="W25" t="str">
        <f ca="1"/>
        <v>Belgium</v>
      </c>
      <c r="X25">
        <f ca="1"/>
        <v>36</v>
      </c>
      <c r="Y25">
        <f ca="1"/>
        <v>18</v>
      </c>
      <c r="Z25" s="6"/>
      <c r="AA25" s="23" t="str">
        <f ca="1">"The orange linear trendline shows there is a "&amp;_xlfn.XLOOKUP(N1,BY14:BY20,CA14:CA20,,-1)&amp;" between democracy and "&amp;J1&amp;" in the "&amp;B3&amp;" region."</f>
        <v>The orange linear trendline shows there is a a strong correlation between democracy and GDP in the All region.</v>
      </c>
      <c r="AB25" s="23"/>
      <c r="AC25" s="23"/>
      <c r="AD25" s="23"/>
      <c r="AE25" s="23"/>
      <c r="AJ25" t="str">
        <f ca="1"/>
        <v>Burkina Faso</v>
      </c>
      <c r="AK25">
        <f ca="1"/>
        <v>133</v>
      </c>
      <c r="AL25">
        <f ca="1"/>
        <v>178</v>
      </c>
      <c r="AM25">
        <f ca="1"/>
        <v>159</v>
      </c>
      <c r="AN25">
        <f ca="1"/>
        <v>186</v>
      </c>
      <c r="AO25">
        <f ca="1"/>
        <v>154</v>
      </c>
      <c r="AP25">
        <f ca="1"/>
        <v>183</v>
      </c>
      <c r="AQ25" t="str">
        <f ca="1"/>
        <v/>
      </c>
      <c r="AR25">
        <f ca="1"/>
        <v>29</v>
      </c>
      <c r="AS25">
        <f ca="1"/>
        <v>58</v>
      </c>
      <c r="AT25" t="str">
        <f ca="1"/>
        <v/>
      </c>
      <c r="AU25" t="str">
        <f ca="1"/>
        <v/>
      </c>
      <c r="AV25" t="str">
        <f ca="1"/>
        <v/>
      </c>
      <c r="AW25" t="str">
        <f ca="1"/>
        <v/>
      </c>
      <c r="AX25">
        <f ca="1"/>
        <v>86</v>
      </c>
      <c r="AY25">
        <f ca="1"/>
        <v>100</v>
      </c>
      <c r="AZ25">
        <f ca="1"/>
        <v>52</v>
      </c>
      <c r="BA25">
        <f ca="1"/>
        <v>77</v>
      </c>
      <c r="BB25" t="str">
        <f ca="1"/>
        <v/>
      </c>
      <c r="BH25" t="s">
        <v>57</v>
      </c>
      <c r="BJ25" t="s">
        <v>45</v>
      </c>
      <c r="CD25" t="s">
        <v>2692</v>
      </c>
      <c r="CE25" t="s">
        <v>2698</v>
      </c>
      <c r="CF25" s="21">
        <v>0.54</v>
      </c>
      <c r="CG25" t="str">
        <f t="shared" ca="1" si="2"/>
        <v>(Data for 79 countries)</v>
      </c>
      <c r="CH25">
        <f t="shared" ca="1" si="1"/>
        <v>79</v>
      </c>
    </row>
    <row r="26" spans="1:86" x14ac:dyDescent="0.25">
      <c r="A26">
        <v>22</v>
      </c>
      <c r="B26" t="str">
        <f ca="1"/>
        <v>Portugal</v>
      </c>
      <c r="C26" s="16">
        <f ca="1"/>
        <v>31</v>
      </c>
      <c r="D26" s="16">
        <f ca="1"/>
        <v>45</v>
      </c>
      <c r="E26" s="16">
        <f ca="1"/>
        <v>32</v>
      </c>
      <c r="F26" s="16">
        <f ca="1"/>
        <v>25</v>
      </c>
      <c r="G26" s="16">
        <f ca="1"/>
        <v>46</v>
      </c>
      <c r="H26" s="16">
        <f ca="1"/>
        <v>21</v>
      </c>
      <c r="I26" s="16">
        <f ca="1"/>
        <v>19</v>
      </c>
      <c r="J26" s="16">
        <f ca="1"/>
        <v>156</v>
      </c>
      <c r="K26" s="16">
        <f ca="1"/>
        <v>90</v>
      </c>
      <c r="L26" s="16">
        <f ca="1"/>
        <v>27</v>
      </c>
      <c r="M26" s="16">
        <f ca="1"/>
        <v>29</v>
      </c>
      <c r="N26" s="16">
        <f ca="1"/>
        <v>29</v>
      </c>
      <c r="O26" s="16">
        <f ca="1"/>
        <v>24</v>
      </c>
      <c r="P26" s="16">
        <f ca="1"/>
        <v>7</v>
      </c>
      <c r="Q26" s="16">
        <f ca="1"/>
        <v>30</v>
      </c>
      <c r="R26" s="16" t="str">
        <f ca="1"/>
        <v/>
      </c>
      <c r="S26" s="16">
        <f ca="1"/>
        <v>50</v>
      </c>
      <c r="T26" s="16">
        <f ca="1"/>
        <v>29</v>
      </c>
      <c r="W26" t="str">
        <f ca="1"/>
        <v>Portugal</v>
      </c>
      <c r="X26">
        <f ca="1"/>
        <v>31</v>
      </c>
      <c r="Y26">
        <f ca="1"/>
        <v>45</v>
      </c>
      <c r="Z26" s="6"/>
      <c r="AA26" s="23"/>
      <c r="AB26" s="23"/>
      <c r="AC26" s="23"/>
      <c r="AD26" s="23"/>
      <c r="AE26" s="23"/>
      <c r="AJ26" t="str">
        <f ca="1"/>
        <v>Burundi</v>
      </c>
      <c r="AK26">
        <f ca="1"/>
        <v>147</v>
      </c>
      <c r="AL26">
        <f ca="1"/>
        <v>197</v>
      </c>
      <c r="AM26">
        <f ca="1"/>
        <v>161</v>
      </c>
      <c r="AN26">
        <f ca="1"/>
        <v>175</v>
      </c>
      <c r="AO26">
        <f ca="1"/>
        <v>172</v>
      </c>
      <c r="AP26">
        <f ca="1"/>
        <v>163</v>
      </c>
      <c r="AQ26" t="str">
        <f ca="1"/>
        <v/>
      </c>
      <c r="AR26">
        <f ca="1"/>
        <v>30</v>
      </c>
      <c r="AS26">
        <f ca="1"/>
        <v>79</v>
      </c>
      <c r="AT26" t="str">
        <f ca="1"/>
        <v/>
      </c>
      <c r="AU26" t="str">
        <f ca="1"/>
        <v/>
      </c>
      <c r="AV26" t="str">
        <f ca="1"/>
        <v/>
      </c>
      <c r="AW26" t="str">
        <f ca="1"/>
        <v/>
      </c>
      <c r="AX26">
        <f ca="1"/>
        <v>108</v>
      </c>
      <c r="AY26">
        <f ca="1"/>
        <v>172</v>
      </c>
      <c r="AZ26" t="str">
        <f ca="1"/>
        <v/>
      </c>
      <c r="BA26">
        <f ca="1"/>
        <v>212</v>
      </c>
      <c r="BB26" t="str">
        <f ca="1"/>
        <v/>
      </c>
      <c r="BH26" t="s">
        <v>24</v>
      </c>
      <c r="BJ26" t="s">
        <v>57</v>
      </c>
      <c r="CD26" t="s">
        <v>2693</v>
      </c>
      <c r="CE26" t="s">
        <v>2698</v>
      </c>
      <c r="CF26" s="21">
        <v>0.54</v>
      </c>
      <c r="CG26" t="str">
        <f t="shared" ca="1" si="2"/>
        <v>(Data for 79 countries)</v>
      </c>
      <c r="CH26">
        <f t="shared" ca="1" si="1"/>
        <v>79</v>
      </c>
    </row>
    <row r="27" spans="1:86" x14ac:dyDescent="0.25">
      <c r="A27">
        <v>23</v>
      </c>
      <c r="B27" t="str">
        <f ca="1"/>
        <v>Qatar</v>
      </c>
      <c r="C27" s="16">
        <f ca="1"/>
        <v>111</v>
      </c>
      <c r="D27" s="16">
        <f ca="1"/>
        <v>5</v>
      </c>
      <c r="E27" s="16">
        <f ca="1"/>
        <v>31</v>
      </c>
      <c r="F27" s="16">
        <f ca="1"/>
        <v>28</v>
      </c>
      <c r="G27" s="16">
        <f ca="1"/>
        <v>34</v>
      </c>
      <c r="H27" s="16">
        <f ca="1"/>
        <v>44</v>
      </c>
      <c r="I27" s="16">
        <f ca="1"/>
        <v>41</v>
      </c>
      <c r="J27" s="16">
        <f ca="1"/>
        <v>158</v>
      </c>
      <c r="K27" s="16">
        <f ca="1"/>
        <v>140</v>
      </c>
      <c r="L27" s="16">
        <f ca="1"/>
        <v>48</v>
      </c>
      <c r="M27" s="16">
        <f ca="1"/>
        <v>50</v>
      </c>
      <c r="N27" s="16">
        <f ca="1"/>
        <v>46</v>
      </c>
      <c r="O27" s="16">
        <f ca="1"/>
        <v>47</v>
      </c>
      <c r="P27" s="16">
        <f ca="1"/>
        <v>84</v>
      </c>
      <c r="Q27" s="16">
        <f ca="1"/>
        <v>36</v>
      </c>
      <c r="R27" s="16">
        <f ca="1"/>
        <v>69</v>
      </c>
      <c r="S27" s="16">
        <f ca="1"/>
        <v>215</v>
      </c>
      <c r="T27" s="16" t="str">
        <f ca="1"/>
        <v/>
      </c>
      <c r="W27" t="str">
        <f ca="1"/>
        <v>Qatar</v>
      </c>
      <c r="X27">
        <f ca="1"/>
        <v>111</v>
      </c>
      <c r="Y27">
        <f ca="1"/>
        <v>5</v>
      </c>
      <c r="Z27" s="6"/>
      <c r="AA27" s="22"/>
      <c r="AB27" s="22"/>
      <c r="AC27" s="22"/>
      <c r="AD27" s="22"/>
      <c r="AE27" s="22"/>
      <c r="AJ27" t="str">
        <f ca="1"/>
        <v>Cambodia</v>
      </c>
      <c r="AK27">
        <f ca="1"/>
        <v>121</v>
      </c>
      <c r="AL27">
        <f ca="1"/>
        <v>156</v>
      </c>
      <c r="AM27">
        <f ca="1"/>
        <v>126</v>
      </c>
      <c r="AN27">
        <f ca="1"/>
        <v>133</v>
      </c>
      <c r="AO27">
        <f ca="1"/>
        <v>144</v>
      </c>
      <c r="AP27">
        <f ca="1"/>
        <v>126</v>
      </c>
      <c r="AQ27" t="str">
        <f ca="1"/>
        <v/>
      </c>
      <c r="AR27">
        <f ca="1"/>
        <v>32</v>
      </c>
      <c r="AS27">
        <f ca="1"/>
        <v>72</v>
      </c>
      <c r="AT27">
        <f ca="1"/>
        <v>80</v>
      </c>
      <c r="AU27">
        <f ca="1"/>
        <v>80</v>
      </c>
      <c r="AV27">
        <f ca="1"/>
        <v>80</v>
      </c>
      <c r="AW27">
        <f ca="1"/>
        <v>80</v>
      </c>
      <c r="AX27">
        <f ca="1"/>
        <v>151</v>
      </c>
      <c r="AY27">
        <f ca="1"/>
        <v>106</v>
      </c>
      <c r="AZ27">
        <f ca="1"/>
        <v>132</v>
      </c>
      <c r="BA27">
        <f ca="1"/>
        <v>156</v>
      </c>
      <c r="BB27" t="str">
        <f ca="1"/>
        <v/>
      </c>
      <c r="BH27" t="s">
        <v>73</v>
      </c>
      <c r="BJ27" t="s">
        <v>24</v>
      </c>
      <c r="CD27" t="s">
        <v>3660</v>
      </c>
      <c r="CE27" t="str">
        <f>""</f>
        <v/>
      </c>
      <c r="CF27" t="s">
        <v>3688</v>
      </c>
      <c r="CG27" t="str">
        <f>""</f>
        <v/>
      </c>
    </row>
    <row r="28" spans="1:86" ht="15" customHeight="1" x14ac:dyDescent="0.25">
      <c r="A28">
        <v>24</v>
      </c>
      <c r="B28" t="str">
        <f ca="1"/>
        <v>Canada</v>
      </c>
      <c r="C28" s="16">
        <f ca="1"/>
        <v>13</v>
      </c>
      <c r="D28" s="16">
        <f ca="1"/>
        <v>14</v>
      </c>
      <c r="E28" s="16">
        <f ca="1"/>
        <v>13</v>
      </c>
      <c r="F28" s="16">
        <f ca="1"/>
        <v>29</v>
      </c>
      <c r="G28" s="16">
        <f ca="1"/>
        <v>45</v>
      </c>
      <c r="H28" s="16">
        <f ca="1"/>
        <v>39</v>
      </c>
      <c r="I28" s="16">
        <f ca="1"/>
        <v>14</v>
      </c>
      <c r="J28" s="16">
        <f ca="1"/>
        <v>34</v>
      </c>
      <c r="K28" s="16">
        <f ca="1"/>
        <v>36</v>
      </c>
      <c r="L28" s="16">
        <f ca="1"/>
        <v>8</v>
      </c>
      <c r="M28" s="16">
        <f ca="1"/>
        <v>9</v>
      </c>
      <c r="N28" s="16">
        <f ca="1"/>
        <v>8</v>
      </c>
      <c r="O28" s="16">
        <f ca="1"/>
        <v>8</v>
      </c>
      <c r="P28" s="16">
        <f ca="1"/>
        <v>14</v>
      </c>
      <c r="Q28" s="16">
        <f ca="1"/>
        <v>14</v>
      </c>
      <c r="R28" s="16">
        <f ca="1"/>
        <v>34</v>
      </c>
      <c r="S28" s="16">
        <f ca="1"/>
        <v>51</v>
      </c>
      <c r="T28" s="16">
        <f ca="1"/>
        <v>6</v>
      </c>
      <c r="W28" t="str">
        <f ca="1"/>
        <v>Canada</v>
      </c>
      <c r="X28">
        <f ca="1"/>
        <v>13</v>
      </c>
      <c r="Y28">
        <f ca="1"/>
        <v>14</v>
      </c>
      <c r="Z28" s="6"/>
      <c r="AA28" s="23" t="s">
        <v>3689</v>
      </c>
      <c r="AB28" s="23"/>
      <c r="AC28" s="23"/>
      <c r="AD28" s="23"/>
      <c r="AE28" s="23"/>
      <c r="AJ28" t="str">
        <f ca="1"/>
        <v>Cameroon</v>
      </c>
      <c r="AK28">
        <f ca="1"/>
        <v>138</v>
      </c>
      <c r="AL28">
        <f ca="1"/>
        <v>159</v>
      </c>
      <c r="AM28">
        <f ca="1"/>
        <v>129</v>
      </c>
      <c r="AN28">
        <f ca="1"/>
        <v>182</v>
      </c>
      <c r="AO28">
        <f ca="1"/>
        <v>165</v>
      </c>
      <c r="AP28">
        <f ca="1"/>
        <v>176</v>
      </c>
      <c r="AQ28" t="str">
        <f ca="1"/>
        <v/>
      </c>
      <c r="AR28">
        <f ca="1"/>
        <v>33</v>
      </c>
      <c r="AS28">
        <f ca="1"/>
        <v>52</v>
      </c>
      <c r="AT28" t="str">
        <f ca="1"/>
        <v/>
      </c>
      <c r="AU28" t="str">
        <f ca="1"/>
        <v/>
      </c>
      <c r="AV28" t="str">
        <f ca="1"/>
        <v/>
      </c>
      <c r="AW28" t="str">
        <f ca="1"/>
        <v/>
      </c>
      <c r="AX28">
        <f ca="1"/>
        <v>130</v>
      </c>
      <c r="AY28">
        <f ca="1"/>
        <v>136</v>
      </c>
      <c r="AZ28">
        <f ca="1"/>
        <v>56</v>
      </c>
      <c r="BA28">
        <f ca="1"/>
        <v>209</v>
      </c>
      <c r="BB28" t="str">
        <f ca="1"/>
        <v/>
      </c>
      <c r="BH28" t="s">
        <v>82</v>
      </c>
      <c r="BJ28" t="s">
        <v>73</v>
      </c>
      <c r="CD28" t="s">
        <v>3661</v>
      </c>
      <c r="CE28" t="s">
        <v>2698</v>
      </c>
      <c r="CG28" t="str">
        <f t="shared" ca="1" si="2"/>
        <v>(Data for 79 countries)</v>
      </c>
      <c r="CH28">
        <f ca="1">COUNT(_xlfn.CHOOSECOLS(_xlfn.ANCHORARRAY($AJ$5),(MATCH(CD28,$AK$3:$BB$3,0))+1))</f>
        <v>79</v>
      </c>
    </row>
    <row r="29" spans="1:86" ht="15" customHeight="1" x14ac:dyDescent="0.25">
      <c r="A29">
        <v>25</v>
      </c>
      <c r="B29" t="str">
        <f ca="1"/>
        <v>Denmark</v>
      </c>
      <c r="C29" s="16">
        <f ca="1"/>
        <v>6</v>
      </c>
      <c r="D29" s="16">
        <f ca="1"/>
        <v>10</v>
      </c>
      <c r="E29" s="16">
        <f ca="1"/>
        <v>5</v>
      </c>
      <c r="F29" s="16">
        <f ca="1"/>
        <v>29</v>
      </c>
      <c r="G29" s="16">
        <f ca="1"/>
        <v>18</v>
      </c>
      <c r="H29" s="16">
        <f ca="1"/>
        <v>23</v>
      </c>
      <c r="I29" s="16">
        <f ca="1"/>
        <v>9</v>
      </c>
      <c r="J29" s="16">
        <f ca="1"/>
        <v>52</v>
      </c>
      <c r="K29" s="16">
        <f ca="1"/>
        <v>116</v>
      </c>
      <c r="L29" s="16">
        <f ca="1"/>
        <v>17</v>
      </c>
      <c r="M29" s="16">
        <f ca="1"/>
        <v>12</v>
      </c>
      <c r="N29" s="16">
        <f ca="1"/>
        <v>19</v>
      </c>
      <c r="O29" s="16">
        <f ca="1"/>
        <v>15</v>
      </c>
      <c r="P29" s="16">
        <f ca="1"/>
        <v>2</v>
      </c>
      <c r="Q29" s="16">
        <f ca="1"/>
        <v>9</v>
      </c>
      <c r="R29" s="16">
        <f ca="1"/>
        <v>5</v>
      </c>
      <c r="S29" s="16">
        <f ca="1"/>
        <v>62</v>
      </c>
      <c r="T29" s="16">
        <f ca="1"/>
        <v>2</v>
      </c>
      <c r="W29" t="str">
        <f ca="1"/>
        <v>Denmark</v>
      </c>
      <c r="X29">
        <f ca="1"/>
        <v>6</v>
      </c>
      <c r="Y29">
        <f ca="1"/>
        <v>10</v>
      </c>
      <c r="Z29" s="6"/>
      <c r="AA29" s="23"/>
      <c r="AB29" s="23"/>
      <c r="AC29" s="23"/>
      <c r="AD29" s="23"/>
      <c r="AE29" s="23"/>
      <c r="AJ29" t="str">
        <f ca="1"/>
        <v>Canada</v>
      </c>
      <c r="AK29">
        <f ca="1"/>
        <v>13</v>
      </c>
      <c r="AL29">
        <f ca="1"/>
        <v>14</v>
      </c>
      <c r="AM29">
        <f ca="1"/>
        <v>13</v>
      </c>
      <c r="AN29">
        <f ca="1"/>
        <v>29</v>
      </c>
      <c r="AO29">
        <f ca="1"/>
        <v>45</v>
      </c>
      <c r="AP29">
        <f ca="1"/>
        <v>39</v>
      </c>
      <c r="AQ29">
        <f ca="1"/>
        <v>14</v>
      </c>
      <c r="AR29">
        <f ca="1"/>
        <v>34</v>
      </c>
      <c r="AS29">
        <f ca="1"/>
        <v>36</v>
      </c>
      <c r="AT29">
        <f ca="1"/>
        <v>8</v>
      </c>
      <c r="AU29">
        <f ca="1"/>
        <v>9</v>
      </c>
      <c r="AV29">
        <f ca="1"/>
        <v>8</v>
      </c>
      <c r="AW29">
        <f ca="1"/>
        <v>8</v>
      </c>
      <c r="AX29">
        <f ca="1"/>
        <v>14</v>
      </c>
      <c r="AY29">
        <f ca="1"/>
        <v>14</v>
      </c>
      <c r="AZ29">
        <f ca="1"/>
        <v>34</v>
      </c>
      <c r="BA29">
        <f ca="1"/>
        <v>51</v>
      </c>
      <c r="BB29">
        <f ca="1"/>
        <v>6</v>
      </c>
      <c r="BH29" t="s">
        <v>100</v>
      </c>
      <c r="BJ29" t="s">
        <v>82</v>
      </c>
    </row>
    <row r="30" spans="1:86" x14ac:dyDescent="0.25">
      <c r="A30">
        <v>26</v>
      </c>
      <c r="B30" t="str">
        <f ca="1"/>
        <v>Slovenia</v>
      </c>
      <c r="C30" s="16">
        <f ca="1"/>
        <v>31</v>
      </c>
      <c r="D30" s="16">
        <f ca="1"/>
        <v>37</v>
      </c>
      <c r="E30" s="16">
        <f ca="1"/>
        <v>16</v>
      </c>
      <c r="F30" s="16">
        <f ca="1"/>
        <v>31</v>
      </c>
      <c r="G30" s="16">
        <f ca="1"/>
        <v>15</v>
      </c>
      <c r="H30" s="16">
        <f ca="1"/>
        <v>4</v>
      </c>
      <c r="I30" s="16">
        <f ca="1"/>
        <v>27</v>
      </c>
      <c r="J30" s="16">
        <f ca="1"/>
        <v>175</v>
      </c>
      <c r="K30" s="16">
        <f ca="1"/>
        <v>148</v>
      </c>
      <c r="L30" s="16">
        <f ca="1"/>
        <v>22</v>
      </c>
      <c r="M30" s="16">
        <f ca="1"/>
        <v>19</v>
      </c>
      <c r="N30" s="16">
        <f ca="1"/>
        <v>14</v>
      </c>
      <c r="O30" s="16">
        <f ca="1"/>
        <v>33</v>
      </c>
      <c r="P30" s="16">
        <f ca="1"/>
        <v>42</v>
      </c>
      <c r="Q30" s="16">
        <f ca="1"/>
        <v>37</v>
      </c>
      <c r="R30" s="16">
        <f ca="1"/>
        <v>8</v>
      </c>
      <c r="S30" s="16">
        <f ca="1"/>
        <v>118</v>
      </c>
      <c r="T30" s="16">
        <f ca="1"/>
        <v>17</v>
      </c>
      <c r="W30" t="str">
        <f ca="1"/>
        <v>Slovenia</v>
      </c>
      <c r="X30">
        <f ca="1"/>
        <v>31</v>
      </c>
      <c r="Y30">
        <f ca="1"/>
        <v>37</v>
      </c>
      <c r="Z30" s="6"/>
      <c r="AA30" s="23"/>
      <c r="AB30" s="23"/>
      <c r="AC30" s="23"/>
      <c r="AD30" s="23"/>
      <c r="AE30" s="23"/>
      <c r="AJ30" t="str">
        <f ca="1"/>
        <v>Cape Verde</v>
      </c>
      <c r="AK30">
        <f ca="1"/>
        <v>35</v>
      </c>
      <c r="AL30">
        <f ca="1"/>
        <v>134</v>
      </c>
      <c r="AM30">
        <f ca="1"/>
        <v>111</v>
      </c>
      <c r="AN30" t="str">
        <f ca="1"/>
        <v/>
      </c>
      <c r="AO30">
        <f ca="1"/>
        <v>85</v>
      </c>
      <c r="AP30">
        <f ca="1"/>
        <v>90</v>
      </c>
      <c r="AQ30" t="str">
        <f ca="1"/>
        <v/>
      </c>
      <c r="AR30">
        <f ca="1"/>
        <v>35</v>
      </c>
      <c r="AS30">
        <f ca="1"/>
        <v>174</v>
      </c>
      <c r="AT30" t="str">
        <f ca="1"/>
        <v/>
      </c>
      <c r="AU30" t="str">
        <f ca="1"/>
        <v/>
      </c>
      <c r="AV30" t="str">
        <f ca="1"/>
        <v/>
      </c>
      <c r="AW30" t="str">
        <f ca="1"/>
        <v/>
      </c>
      <c r="AX30">
        <f ca="1"/>
        <v>41</v>
      </c>
      <c r="AY30" t="str">
        <f ca="1"/>
        <v/>
      </c>
      <c r="AZ30" t="str">
        <f ca="1"/>
        <v/>
      </c>
      <c r="BA30">
        <f ca="1"/>
        <v>19</v>
      </c>
      <c r="BB30" t="str">
        <f ca="1"/>
        <v/>
      </c>
      <c r="BH30" t="s">
        <v>91</v>
      </c>
      <c r="BJ30" t="s">
        <v>100</v>
      </c>
    </row>
    <row r="31" spans="1:86" ht="15" customHeight="1" x14ac:dyDescent="0.25">
      <c r="A31">
        <v>27</v>
      </c>
      <c r="B31" t="str">
        <f ca="1"/>
        <v>Finland</v>
      </c>
      <c r="C31" s="16">
        <f ca="1"/>
        <v>5</v>
      </c>
      <c r="D31" s="16">
        <f ca="1"/>
        <v>16</v>
      </c>
      <c r="E31" s="16" t="str">
        <f ca="1"/>
        <v/>
      </c>
      <c r="F31" s="16">
        <f ca="1"/>
        <v>32</v>
      </c>
      <c r="G31" s="16">
        <f ca="1"/>
        <v>38</v>
      </c>
      <c r="H31" s="16">
        <f ca="1"/>
        <v>7</v>
      </c>
      <c r="I31" s="16">
        <f ca="1"/>
        <v>12</v>
      </c>
      <c r="J31" s="16">
        <f ca="1"/>
        <v>68</v>
      </c>
      <c r="K31" s="16">
        <f ca="1"/>
        <v>117</v>
      </c>
      <c r="L31" s="16">
        <f ca="1"/>
        <v>12</v>
      </c>
      <c r="M31" s="16">
        <f ca="1"/>
        <v>20</v>
      </c>
      <c r="N31" s="16">
        <f ca="1"/>
        <v>9</v>
      </c>
      <c r="O31" s="16">
        <f ca="1"/>
        <v>14</v>
      </c>
      <c r="P31" s="16">
        <f ca="1"/>
        <v>5</v>
      </c>
      <c r="Q31" s="16">
        <f ca="1"/>
        <v>11</v>
      </c>
      <c r="R31" s="16">
        <f ca="1"/>
        <v>13</v>
      </c>
      <c r="S31" s="16">
        <f ca="1"/>
        <v>39</v>
      </c>
      <c r="T31" s="16">
        <f ca="1"/>
        <v>5</v>
      </c>
      <c r="W31" t="str">
        <f ca="1"/>
        <v>Finland</v>
      </c>
      <c r="X31">
        <f ca="1"/>
        <v>5</v>
      </c>
      <c r="Y31">
        <f ca="1"/>
        <v>16</v>
      </c>
      <c r="Z31" s="6"/>
      <c r="AA31" s="25" t="s">
        <v>3690</v>
      </c>
      <c r="AB31" s="25"/>
      <c r="AC31" s="25"/>
      <c r="AD31" s="25"/>
      <c r="AE31" s="25"/>
      <c r="AJ31" t="str">
        <f ca="1"/>
        <v>Central African Republic</v>
      </c>
      <c r="AK31">
        <f ca="1"/>
        <v>164</v>
      </c>
      <c r="AL31" t="str">
        <f ca="1"/>
        <v/>
      </c>
      <c r="AM31">
        <f ca="1"/>
        <v>164</v>
      </c>
      <c r="AN31">
        <f ca="1"/>
        <v>197</v>
      </c>
      <c r="AO31">
        <f ca="1"/>
        <v>182</v>
      </c>
      <c r="AP31">
        <f ca="1"/>
        <v>189</v>
      </c>
      <c r="AQ31" t="str">
        <f ca="1"/>
        <v/>
      </c>
      <c r="AR31">
        <f ca="1"/>
        <v>37</v>
      </c>
      <c r="AS31">
        <f ca="1"/>
        <v>110</v>
      </c>
      <c r="AT31" t="str">
        <f ca="1"/>
        <v/>
      </c>
      <c r="AU31" t="str">
        <f ca="1"/>
        <v/>
      </c>
      <c r="AV31" t="str">
        <f ca="1"/>
        <v/>
      </c>
      <c r="AW31" t="str">
        <f ca="1"/>
        <v/>
      </c>
      <c r="AX31">
        <f ca="1"/>
        <v>76</v>
      </c>
      <c r="AY31">
        <f ca="1"/>
        <v>168</v>
      </c>
      <c r="AZ31" t="str">
        <f ca="1"/>
        <v/>
      </c>
      <c r="BA31">
        <f ca="1"/>
        <v>194</v>
      </c>
      <c r="BB31" t="str">
        <f ca="1"/>
        <v/>
      </c>
      <c r="BH31" t="s">
        <v>49</v>
      </c>
      <c r="BJ31" t="s">
        <v>91</v>
      </c>
    </row>
    <row r="32" spans="1:86" x14ac:dyDescent="0.25">
      <c r="A32">
        <v>28</v>
      </c>
      <c r="B32" t="str">
        <f ca="1"/>
        <v>Austria</v>
      </c>
      <c r="C32" s="16">
        <f ca="1"/>
        <v>18</v>
      </c>
      <c r="D32" s="16">
        <f ca="1"/>
        <v>17</v>
      </c>
      <c r="E32" s="16" t="str">
        <f ca="1"/>
        <v/>
      </c>
      <c r="F32" s="16">
        <f ca="1"/>
        <v>33</v>
      </c>
      <c r="G32" s="16">
        <f ca="1"/>
        <v>24</v>
      </c>
      <c r="H32" s="16">
        <f ca="1"/>
        <v>23</v>
      </c>
      <c r="I32" s="16">
        <f ca="1"/>
        <v>20</v>
      </c>
      <c r="J32" s="16">
        <f ca="1"/>
        <v>11</v>
      </c>
      <c r="K32" s="16">
        <f ca="1"/>
        <v>98</v>
      </c>
      <c r="L32" s="16">
        <f ca="1"/>
        <v>21</v>
      </c>
      <c r="M32" s="16">
        <f ca="1"/>
        <v>16</v>
      </c>
      <c r="N32" s="16">
        <f ca="1"/>
        <v>23</v>
      </c>
      <c r="O32" s="16">
        <f ca="1"/>
        <v>21</v>
      </c>
      <c r="P32" s="16">
        <f ca="1"/>
        <v>32</v>
      </c>
      <c r="Q32" s="16">
        <f ca="1"/>
        <v>22</v>
      </c>
      <c r="R32" s="16">
        <f ca="1"/>
        <v>16</v>
      </c>
      <c r="S32" s="16">
        <f ca="1"/>
        <v>86</v>
      </c>
      <c r="T32" s="16">
        <f ca="1"/>
        <v>10</v>
      </c>
      <c r="W32" t="str">
        <f ca="1"/>
        <v>Austria</v>
      </c>
      <c r="X32">
        <f ca="1"/>
        <v>18</v>
      </c>
      <c r="Y32">
        <f ca="1"/>
        <v>17</v>
      </c>
      <c r="Z32" s="6"/>
      <c r="AA32" s="25"/>
      <c r="AB32" s="25"/>
      <c r="AC32" s="25"/>
      <c r="AD32" s="25"/>
      <c r="AE32" s="25"/>
      <c r="AJ32" t="str">
        <f ca="1"/>
        <v>Chad</v>
      </c>
      <c r="AK32">
        <f ca="1"/>
        <v>161</v>
      </c>
      <c r="AL32">
        <f ca="1"/>
        <v>183</v>
      </c>
      <c r="AM32" t="str">
        <f ca="1"/>
        <v/>
      </c>
      <c r="AN32">
        <f ca="1"/>
        <v>200</v>
      </c>
      <c r="AO32">
        <f ca="1"/>
        <v>184</v>
      </c>
      <c r="AP32">
        <f ca="1"/>
        <v>191</v>
      </c>
      <c r="AQ32" t="str">
        <f ca="1"/>
        <v/>
      </c>
      <c r="AR32">
        <f ca="1"/>
        <v>38</v>
      </c>
      <c r="AS32">
        <f ca="1"/>
        <v>68</v>
      </c>
      <c r="AT32" t="str">
        <f ca="1"/>
        <v/>
      </c>
      <c r="AU32" t="str">
        <f ca="1"/>
        <v/>
      </c>
      <c r="AV32" t="str">
        <f ca="1"/>
        <v/>
      </c>
      <c r="AW32" t="str">
        <f ca="1"/>
        <v/>
      </c>
      <c r="AX32">
        <f ca="1"/>
        <v>96</v>
      </c>
      <c r="AY32">
        <f ca="1"/>
        <v>146</v>
      </c>
      <c r="AZ32" t="str">
        <f ca="1"/>
        <v/>
      </c>
      <c r="BA32">
        <f ca="1"/>
        <v>107</v>
      </c>
      <c r="BB32" t="str">
        <f ca="1"/>
        <v/>
      </c>
      <c r="BH32" t="s">
        <v>59</v>
      </c>
      <c r="BJ32" t="s">
        <v>49</v>
      </c>
    </row>
    <row r="33" spans="1:62" x14ac:dyDescent="0.25">
      <c r="A33">
        <v>29</v>
      </c>
      <c r="B33" t="str">
        <f ca="1"/>
        <v>Germany</v>
      </c>
      <c r="C33" s="16">
        <f ca="1"/>
        <v>12</v>
      </c>
      <c r="D33" s="16">
        <f ca="1"/>
        <v>19</v>
      </c>
      <c r="E33" s="16" t="str">
        <f ca="1"/>
        <v/>
      </c>
      <c r="F33" s="16">
        <f ca="1"/>
        <v>37</v>
      </c>
      <c r="G33" s="16">
        <f ca="1"/>
        <v>14</v>
      </c>
      <c r="H33" s="16">
        <f ca="1"/>
        <v>26</v>
      </c>
      <c r="I33" s="16">
        <f ca="1"/>
        <v>26</v>
      </c>
      <c r="J33" s="16">
        <f ca="1"/>
        <v>74</v>
      </c>
      <c r="K33" s="16">
        <f ca="1"/>
        <v>19</v>
      </c>
      <c r="L33" s="16">
        <f ca="1"/>
        <v>24</v>
      </c>
      <c r="M33" s="16">
        <f ca="1"/>
        <v>24</v>
      </c>
      <c r="N33" s="16">
        <f ca="1"/>
        <v>22</v>
      </c>
      <c r="O33" s="16">
        <f ca="1"/>
        <v>21</v>
      </c>
      <c r="P33" s="16">
        <f ca="1"/>
        <v>10</v>
      </c>
      <c r="Q33" s="16">
        <f ca="1"/>
        <v>14</v>
      </c>
      <c r="R33" s="16">
        <f ca="1"/>
        <v>12</v>
      </c>
      <c r="S33" s="16">
        <f ca="1"/>
        <v>76</v>
      </c>
      <c r="T33" s="16">
        <f ca="1"/>
        <v>3</v>
      </c>
      <c r="W33" t="str">
        <f ca="1"/>
        <v>Germany</v>
      </c>
      <c r="X33">
        <f ca="1"/>
        <v>12</v>
      </c>
      <c r="Y33">
        <f ca="1"/>
        <v>19</v>
      </c>
      <c r="Z33" s="6"/>
      <c r="AA33" s="25"/>
      <c r="AB33" s="25"/>
      <c r="AC33" s="25"/>
      <c r="AD33" s="25"/>
      <c r="AE33" s="25"/>
      <c r="AJ33" t="str">
        <f ca="1"/>
        <v>Chile</v>
      </c>
      <c r="AK33">
        <f ca="1"/>
        <v>25</v>
      </c>
      <c r="AL33">
        <f ca="1"/>
        <v>62</v>
      </c>
      <c r="AM33">
        <f ca="1"/>
        <v>34</v>
      </c>
      <c r="AN33">
        <f ca="1"/>
        <v>43</v>
      </c>
      <c r="AO33">
        <f ca="1"/>
        <v>50</v>
      </c>
      <c r="AP33">
        <f ca="1"/>
        <v>53</v>
      </c>
      <c r="AQ33">
        <f ca="1"/>
        <v>31</v>
      </c>
      <c r="AR33">
        <f ca="1"/>
        <v>40</v>
      </c>
      <c r="AS33">
        <f ca="1"/>
        <v>64</v>
      </c>
      <c r="AT33">
        <f ca="1"/>
        <v>44</v>
      </c>
      <c r="AU33">
        <f ca="1"/>
        <v>52</v>
      </c>
      <c r="AV33">
        <f ca="1"/>
        <v>43</v>
      </c>
      <c r="AW33">
        <f ca="1"/>
        <v>37</v>
      </c>
      <c r="AX33">
        <f ca="1"/>
        <v>52</v>
      </c>
      <c r="AY33">
        <f ca="1"/>
        <v>22</v>
      </c>
      <c r="AZ33">
        <f ca="1"/>
        <v>93</v>
      </c>
      <c r="BA33">
        <f ca="1"/>
        <v>188</v>
      </c>
      <c r="BB33">
        <f ca="1"/>
        <v>33</v>
      </c>
      <c r="BH33" t="s">
        <v>18</v>
      </c>
      <c r="BJ33" t="s">
        <v>59</v>
      </c>
    </row>
    <row r="34" spans="1:62" x14ac:dyDescent="0.25">
      <c r="A34">
        <v>30</v>
      </c>
      <c r="B34" t="str">
        <f ca="1"/>
        <v>Greece</v>
      </c>
      <c r="C34" s="16">
        <f ca="1"/>
        <v>20</v>
      </c>
      <c r="D34" s="16">
        <f ca="1"/>
        <v>49</v>
      </c>
      <c r="E34" s="16">
        <f ca="1"/>
        <v>25</v>
      </c>
      <c r="F34" s="16">
        <f ca="1"/>
        <v>38</v>
      </c>
      <c r="G34" s="16">
        <f ca="1"/>
        <v>35</v>
      </c>
      <c r="H34" s="16">
        <f ca="1"/>
        <v>31</v>
      </c>
      <c r="I34" s="16">
        <f ca="1"/>
        <v>22</v>
      </c>
      <c r="J34" s="16">
        <f ca="1"/>
        <v>76</v>
      </c>
      <c r="K34" s="16">
        <f ca="1"/>
        <v>92</v>
      </c>
      <c r="L34" s="16">
        <f ca="1"/>
        <v>43</v>
      </c>
      <c r="M34" s="16">
        <f ca="1"/>
        <v>44</v>
      </c>
      <c r="N34" s="16">
        <f ca="1"/>
        <v>44</v>
      </c>
      <c r="O34" s="16">
        <f ca="1"/>
        <v>41</v>
      </c>
      <c r="P34" s="16">
        <f ca="1"/>
        <v>88</v>
      </c>
      <c r="Q34" s="16">
        <f ca="1"/>
        <v>77</v>
      </c>
      <c r="R34" s="16">
        <f ca="1"/>
        <v>27</v>
      </c>
      <c r="S34" s="16">
        <f ca="1"/>
        <v>121</v>
      </c>
      <c r="T34" s="16">
        <f ca="1"/>
        <v>36</v>
      </c>
      <c r="W34" t="str">
        <f ca="1"/>
        <v>Greece</v>
      </c>
      <c r="X34">
        <f ca="1"/>
        <v>20</v>
      </c>
      <c r="Y34">
        <f ca="1"/>
        <v>49</v>
      </c>
      <c r="Z34" s="6"/>
      <c r="AA34" s="25"/>
      <c r="AB34" s="25"/>
      <c r="AC34" s="25"/>
      <c r="AD34" s="25"/>
      <c r="AE34" s="25"/>
      <c r="AJ34" t="str">
        <f ca="1"/>
        <v>China</v>
      </c>
      <c r="AK34">
        <f ca="1"/>
        <v>148</v>
      </c>
      <c r="AL34">
        <f ca="1"/>
        <v>64</v>
      </c>
      <c r="AM34">
        <f ca="1"/>
        <v>61</v>
      </c>
      <c r="AN34">
        <f ca="1"/>
        <v>48</v>
      </c>
      <c r="AO34">
        <f ca="1"/>
        <v>69</v>
      </c>
      <c r="AP34">
        <f ca="1"/>
        <v>59</v>
      </c>
      <c r="AQ34">
        <f ca="1"/>
        <v>60</v>
      </c>
      <c r="AR34">
        <f ca="1"/>
        <v>41</v>
      </c>
      <c r="AS34">
        <f ca="1"/>
        <v>1</v>
      </c>
      <c r="AT34">
        <f ca="1"/>
        <v>2</v>
      </c>
      <c r="AU34">
        <f ca="1"/>
        <v>2</v>
      </c>
      <c r="AV34">
        <f ca="1"/>
        <v>3</v>
      </c>
      <c r="AW34">
        <f ca="1"/>
        <v>7</v>
      </c>
      <c r="AX34">
        <f ca="1"/>
        <v>172</v>
      </c>
      <c r="AY34">
        <f ca="1"/>
        <v>157</v>
      </c>
      <c r="AZ34">
        <f ca="1"/>
        <v>71</v>
      </c>
      <c r="BA34">
        <f ca="1"/>
        <v>160</v>
      </c>
      <c r="BB34" t="str">
        <f ca="1"/>
        <v/>
      </c>
      <c r="BJ34" t="s">
        <v>18</v>
      </c>
    </row>
    <row r="35" spans="1:62" x14ac:dyDescent="0.25">
      <c r="A35">
        <v>31</v>
      </c>
      <c r="B35" t="str">
        <f ca="1"/>
        <v>Kuwait</v>
      </c>
      <c r="C35" s="16">
        <f ca="1"/>
        <v>114</v>
      </c>
      <c r="D35" s="16">
        <f ca="1"/>
        <v>29</v>
      </c>
      <c r="E35" s="16">
        <f ca="1"/>
        <v>38</v>
      </c>
      <c r="F35" s="16">
        <f ca="1"/>
        <v>40</v>
      </c>
      <c r="G35" s="16">
        <f ca="1"/>
        <v>31</v>
      </c>
      <c r="H35" s="16">
        <f ca="1"/>
        <v>66</v>
      </c>
      <c r="I35" s="16">
        <f ca="1"/>
        <v>55</v>
      </c>
      <c r="J35" s="16">
        <f ca="1"/>
        <v>104</v>
      </c>
      <c r="K35" s="16">
        <f ca="1"/>
        <v>128</v>
      </c>
      <c r="L35" s="16" t="str">
        <f ca="1"/>
        <v/>
      </c>
      <c r="M35" s="16" t="str">
        <f ca="1"/>
        <v/>
      </c>
      <c r="N35" s="16" t="str">
        <f ca="1"/>
        <v/>
      </c>
      <c r="O35" s="16" t="str">
        <f ca="1"/>
        <v/>
      </c>
      <c r="P35" s="16">
        <f ca="1"/>
        <v>131</v>
      </c>
      <c r="Q35" s="16">
        <f ca="1"/>
        <v>101</v>
      </c>
      <c r="R35" s="16">
        <f ca="1"/>
        <v>68</v>
      </c>
      <c r="S35" s="16">
        <f ca="1"/>
        <v>183</v>
      </c>
      <c r="T35" s="16" t="str">
        <f ca="1"/>
        <v/>
      </c>
      <c r="W35" t="str">
        <f ca="1"/>
        <v>Kuwait</v>
      </c>
      <c r="X35">
        <f ca="1"/>
        <v>114</v>
      </c>
      <c r="Y35">
        <f ca="1"/>
        <v>29</v>
      </c>
      <c r="AA35" s="25"/>
      <c r="AB35" s="25"/>
      <c r="AC35" s="25"/>
      <c r="AD35" s="25"/>
      <c r="AE35" s="25"/>
      <c r="AJ35" t="str">
        <f ca="1"/>
        <v>Colombia</v>
      </c>
      <c r="AK35">
        <f ca="1"/>
        <v>55</v>
      </c>
      <c r="AL35">
        <f ca="1"/>
        <v>97</v>
      </c>
      <c r="AM35">
        <f ca="1"/>
        <v>73</v>
      </c>
      <c r="AN35">
        <f ca="1"/>
        <v>96</v>
      </c>
      <c r="AO35">
        <f ca="1"/>
        <v>107</v>
      </c>
      <c r="AP35">
        <f ca="1"/>
        <v>84</v>
      </c>
      <c r="AQ35">
        <f ca="1"/>
        <v>54</v>
      </c>
      <c r="AR35">
        <f ca="1"/>
        <v>42</v>
      </c>
      <c r="AS35">
        <f ca="1"/>
        <v>27</v>
      </c>
      <c r="AT35">
        <f ca="1"/>
        <v>59</v>
      </c>
      <c r="AU35">
        <f ca="1"/>
        <v>64</v>
      </c>
      <c r="AV35">
        <f ca="1"/>
        <v>54</v>
      </c>
      <c r="AW35">
        <f ca="1"/>
        <v>54</v>
      </c>
      <c r="AX35">
        <f ca="1"/>
        <v>119</v>
      </c>
      <c r="AY35">
        <f ca="1"/>
        <v>60</v>
      </c>
      <c r="AZ35">
        <f ca="1"/>
        <v>74</v>
      </c>
      <c r="BA35">
        <f ca="1"/>
        <v>151</v>
      </c>
      <c r="BB35" t="str">
        <f ca="1"/>
        <v/>
      </c>
    </row>
    <row r="36" spans="1:62" x14ac:dyDescent="0.25">
      <c r="A36">
        <v>32</v>
      </c>
      <c r="B36" t="str">
        <f ca="1"/>
        <v>Thailand</v>
      </c>
      <c r="C36" s="16">
        <f ca="1"/>
        <v>63</v>
      </c>
      <c r="D36" s="16">
        <f ca="1"/>
        <v>89</v>
      </c>
      <c r="E36" s="16">
        <f ca="1"/>
        <v>53</v>
      </c>
      <c r="F36" s="16">
        <f ca="1"/>
        <v>42</v>
      </c>
      <c r="G36" s="16">
        <f ca="1"/>
        <v>73</v>
      </c>
      <c r="H36" s="16">
        <f ca="1"/>
        <v>65</v>
      </c>
      <c r="I36" s="16">
        <f ca="1"/>
        <v>42</v>
      </c>
      <c r="J36" s="16">
        <f ca="1"/>
        <v>193</v>
      </c>
      <c r="K36" s="16">
        <f ca="1"/>
        <v>22</v>
      </c>
      <c r="L36" s="16">
        <f ca="1"/>
        <v>63</v>
      </c>
      <c r="M36" s="16">
        <f ca="1"/>
        <v>58</v>
      </c>
      <c r="N36" s="16">
        <f ca="1"/>
        <v>58</v>
      </c>
      <c r="O36" s="16">
        <f ca="1"/>
        <v>64</v>
      </c>
      <c r="P36" s="16">
        <f ca="1"/>
        <v>87</v>
      </c>
      <c r="Q36" s="16">
        <f ca="1"/>
        <v>70</v>
      </c>
      <c r="R36" s="16">
        <f ca="1"/>
        <v>108</v>
      </c>
      <c r="S36" s="16">
        <f ca="1"/>
        <v>182</v>
      </c>
      <c r="T36" s="16" t="str">
        <f ca="1"/>
        <v/>
      </c>
      <c r="W36" t="str">
        <f ca="1"/>
        <v>Thailand</v>
      </c>
      <c r="X36">
        <f ca="1"/>
        <v>63</v>
      </c>
      <c r="Y36">
        <f ca="1"/>
        <v>89</v>
      </c>
      <c r="AA36" s="25"/>
      <c r="AB36" s="25"/>
      <c r="AC36" s="25"/>
      <c r="AD36" s="25"/>
      <c r="AE36" s="25"/>
      <c r="AJ36" t="str">
        <f ca="1"/>
        <v>Comoros</v>
      </c>
      <c r="AK36">
        <f ca="1"/>
        <v>122</v>
      </c>
      <c r="AL36">
        <f ca="1"/>
        <v>165</v>
      </c>
      <c r="AM36">
        <f ca="1"/>
        <v>130</v>
      </c>
      <c r="AN36">
        <f ca="1"/>
        <v>166</v>
      </c>
      <c r="AO36">
        <f ca="1"/>
        <v>143</v>
      </c>
      <c r="AP36">
        <f ca="1"/>
        <v>169</v>
      </c>
      <c r="AQ36" t="str">
        <f ca="1"/>
        <v/>
      </c>
      <c r="AR36">
        <f ca="1"/>
        <v>43</v>
      </c>
      <c r="AS36">
        <f ca="1"/>
        <v>163</v>
      </c>
      <c r="AT36" t="str">
        <f ca="1"/>
        <v/>
      </c>
      <c r="AU36" t="str">
        <f ca="1"/>
        <v/>
      </c>
      <c r="AV36" t="str">
        <f ca="1"/>
        <v/>
      </c>
      <c r="AW36" t="str">
        <f ca="1"/>
        <v/>
      </c>
      <c r="AX36">
        <f ca="1"/>
        <v>71</v>
      </c>
      <c r="AY36">
        <f ca="1"/>
        <v>143</v>
      </c>
      <c r="AZ36" t="str">
        <f ca="1"/>
        <v/>
      </c>
      <c r="BA36">
        <f ca="1"/>
        <v>59</v>
      </c>
      <c r="BB36" t="str">
        <f ca="1"/>
        <v/>
      </c>
    </row>
    <row r="37" spans="1:62" x14ac:dyDescent="0.25">
      <c r="A37">
        <v>33</v>
      </c>
      <c r="B37" t="str">
        <f ca="1"/>
        <v>Chile</v>
      </c>
      <c r="C37" s="16">
        <f ca="1"/>
        <v>25</v>
      </c>
      <c r="D37" s="16">
        <f ca="1"/>
        <v>62</v>
      </c>
      <c r="E37" s="16">
        <f ca="1"/>
        <v>34</v>
      </c>
      <c r="F37" s="16">
        <f ca="1"/>
        <v>43</v>
      </c>
      <c r="G37" s="16">
        <f ca="1"/>
        <v>50</v>
      </c>
      <c r="H37" s="16">
        <f ca="1"/>
        <v>53</v>
      </c>
      <c r="I37" s="16">
        <f ca="1"/>
        <v>31</v>
      </c>
      <c r="J37" s="16">
        <f ca="1"/>
        <v>40</v>
      </c>
      <c r="K37" s="16">
        <f ca="1"/>
        <v>64</v>
      </c>
      <c r="L37" s="16">
        <f ca="1"/>
        <v>44</v>
      </c>
      <c r="M37" s="16">
        <f ca="1"/>
        <v>52</v>
      </c>
      <c r="N37" s="16">
        <f ca="1"/>
        <v>43</v>
      </c>
      <c r="O37" s="16">
        <f ca="1"/>
        <v>37</v>
      </c>
      <c r="P37" s="16">
        <f ca="1"/>
        <v>52</v>
      </c>
      <c r="Q37" s="16">
        <f ca="1"/>
        <v>22</v>
      </c>
      <c r="R37" s="16">
        <f ca="1"/>
        <v>93</v>
      </c>
      <c r="S37" s="16">
        <f ca="1"/>
        <v>188</v>
      </c>
      <c r="T37" s="16">
        <f ca="1"/>
        <v>33</v>
      </c>
      <c r="W37" t="str">
        <f ca="1"/>
        <v>Chile</v>
      </c>
      <c r="X37">
        <f ca="1"/>
        <v>25</v>
      </c>
      <c r="Y37">
        <f ca="1"/>
        <v>62</v>
      </c>
      <c r="AJ37" t="str">
        <f ca="1"/>
        <v>Congo</v>
      </c>
      <c r="AK37">
        <f ca="1"/>
        <v>131</v>
      </c>
      <c r="AL37">
        <f ca="1"/>
        <v>138</v>
      </c>
      <c r="AM37">
        <f ca="1"/>
        <v>127</v>
      </c>
      <c r="AN37">
        <f ca="1"/>
        <v>168</v>
      </c>
      <c r="AO37">
        <f ca="1"/>
        <v>157</v>
      </c>
      <c r="AP37">
        <f ca="1"/>
        <v>153</v>
      </c>
      <c r="AQ37" t="str">
        <f ca="1"/>
        <v/>
      </c>
      <c r="AR37">
        <f ca="1"/>
        <v>44</v>
      </c>
      <c r="AS37">
        <f ca="1"/>
        <v>113</v>
      </c>
      <c r="AT37" t="str">
        <f ca="1"/>
        <v/>
      </c>
      <c r="AU37" t="str">
        <f ca="1"/>
        <v/>
      </c>
      <c r="AV37" t="str">
        <f ca="1"/>
        <v/>
      </c>
      <c r="AW37" t="str">
        <f ca="1"/>
        <v/>
      </c>
      <c r="AX37">
        <f ca="1"/>
        <v>69</v>
      </c>
      <c r="AY37">
        <f ca="1"/>
        <v>154</v>
      </c>
      <c r="AZ37" t="str">
        <f ca="1"/>
        <v/>
      </c>
      <c r="BA37">
        <f ca="1"/>
        <v>208</v>
      </c>
      <c r="BB37" t="str">
        <f ca="1"/>
        <v/>
      </c>
    </row>
    <row r="38" spans="1:62" x14ac:dyDescent="0.25">
      <c r="A38">
        <v>34</v>
      </c>
      <c r="B38" t="str">
        <f ca="1"/>
        <v>Bahrain</v>
      </c>
      <c r="C38" s="16">
        <f ca="1"/>
        <v>139</v>
      </c>
      <c r="D38" s="16">
        <f ca="1"/>
        <v>39</v>
      </c>
      <c r="E38" s="16">
        <f ca="1"/>
        <v>26</v>
      </c>
      <c r="F38" s="16">
        <f ca="1"/>
        <v>44</v>
      </c>
      <c r="G38" s="16">
        <f ca="1"/>
        <v>52</v>
      </c>
      <c r="H38" s="16">
        <f ca="1"/>
        <v>53</v>
      </c>
      <c r="I38" s="16">
        <f ca="1"/>
        <v>62</v>
      </c>
      <c r="J38" s="16">
        <f ca="1"/>
        <v>14</v>
      </c>
      <c r="K38" s="16">
        <f ca="1"/>
        <v>153</v>
      </c>
      <c r="L38" s="16" t="str">
        <f ca="1"/>
        <v/>
      </c>
      <c r="M38" s="16" t="str">
        <f ca="1"/>
        <v/>
      </c>
      <c r="N38" s="16" t="str">
        <f ca="1"/>
        <v/>
      </c>
      <c r="O38" s="16" t="str">
        <f ca="1"/>
        <v/>
      </c>
      <c r="P38" s="16">
        <f ca="1"/>
        <v>173</v>
      </c>
      <c r="Q38" s="16">
        <f ca="1"/>
        <v>74</v>
      </c>
      <c r="R38" s="16">
        <f ca="1"/>
        <v>107</v>
      </c>
      <c r="S38" s="16">
        <f ca="1"/>
        <v>185</v>
      </c>
      <c r="T38" s="16" t="str">
        <f ca="1"/>
        <v/>
      </c>
      <c r="W38" t="str">
        <f ca="1"/>
        <v>Bahrain</v>
      </c>
      <c r="X38">
        <f ca="1"/>
        <v>139</v>
      </c>
      <c r="Y38">
        <f ca="1"/>
        <v>39</v>
      </c>
      <c r="AJ38" t="str">
        <f ca="1"/>
        <v>Costa Rica</v>
      </c>
      <c r="AK38">
        <f ca="1"/>
        <v>17</v>
      </c>
      <c r="AL38">
        <f ca="1"/>
        <v>70</v>
      </c>
      <c r="AM38">
        <f ca="1"/>
        <v>51</v>
      </c>
      <c r="AN38">
        <f ca="1"/>
        <v>59</v>
      </c>
      <c r="AO38">
        <f ca="1"/>
        <v>67</v>
      </c>
      <c r="AP38">
        <f ca="1"/>
        <v>61</v>
      </c>
      <c r="AQ38">
        <f ca="1"/>
        <v>35</v>
      </c>
      <c r="AR38">
        <f ca="1"/>
        <v>45</v>
      </c>
      <c r="AS38">
        <f ca="1"/>
        <v>124</v>
      </c>
      <c r="AT38">
        <f ca="1"/>
        <v>56</v>
      </c>
      <c r="AU38">
        <f ca="1"/>
        <v>63</v>
      </c>
      <c r="AV38">
        <f ca="1"/>
        <v>54</v>
      </c>
      <c r="AW38">
        <f ca="1"/>
        <v>49</v>
      </c>
      <c r="AX38">
        <f ca="1"/>
        <v>26</v>
      </c>
      <c r="AY38">
        <f ca="1"/>
        <v>44</v>
      </c>
      <c r="AZ38">
        <f ca="1"/>
        <v>95</v>
      </c>
      <c r="BA38">
        <f ca="1"/>
        <v>123</v>
      </c>
      <c r="BB38">
        <f ca="1"/>
        <v>49</v>
      </c>
    </row>
    <row r="39" spans="1:62" x14ac:dyDescent="0.25">
      <c r="A39">
        <v>35</v>
      </c>
      <c r="B39" t="str">
        <f ca="1"/>
        <v>United Arab Emirates</v>
      </c>
      <c r="C39" s="16">
        <f ca="1"/>
        <v>125</v>
      </c>
      <c r="D39" s="16" t="str">
        <f ca="1"/>
        <v/>
      </c>
      <c r="E39" s="16">
        <f ca="1"/>
        <v>12</v>
      </c>
      <c r="F39" s="16">
        <f ca="1"/>
        <v>46</v>
      </c>
      <c r="G39" s="16">
        <f ca="1"/>
        <v>41</v>
      </c>
      <c r="H39" s="16">
        <f ca="1"/>
        <v>52</v>
      </c>
      <c r="I39" s="16">
        <f ca="1"/>
        <v>69</v>
      </c>
      <c r="J39" s="16">
        <f ca="1"/>
        <v>203</v>
      </c>
      <c r="K39" s="16">
        <f ca="1"/>
        <v>89</v>
      </c>
      <c r="L39" s="16">
        <f ca="1"/>
        <v>46</v>
      </c>
      <c r="M39" s="16">
        <f ca="1"/>
        <v>43</v>
      </c>
      <c r="N39" s="16">
        <f ca="1"/>
        <v>46</v>
      </c>
      <c r="O39" s="16">
        <f ca="1"/>
        <v>48</v>
      </c>
      <c r="P39" s="16">
        <f ca="1"/>
        <v>160</v>
      </c>
      <c r="Q39" s="16">
        <f ca="1"/>
        <v>24</v>
      </c>
      <c r="R39" s="16">
        <f ca="1"/>
        <v>71</v>
      </c>
      <c r="S39" s="16">
        <f ca="1"/>
        <v>178</v>
      </c>
      <c r="T39" s="16" t="str">
        <f ca="1"/>
        <v/>
      </c>
      <c r="W39" t="str">
        <f ca="1"/>
        <v>China</v>
      </c>
      <c r="X39">
        <f ca="1"/>
        <v>148</v>
      </c>
      <c r="Y39">
        <f ca="1"/>
        <v>64</v>
      </c>
      <c r="AJ39" t="str">
        <f ca="1"/>
        <v>Croatia</v>
      </c>
      <c r="AK39">
        <f ca="1"/>
        <v>58</v>
      </c>
      <c r="AL39">
        <f ca="1"/>
        <v>58</v>
      </c>
      <c r="AM39">
        <f ca="1"/>
        <v>30</v>
      </c>
      <c r="AN39">
        <f ca="1"/>
        <v>57</v>
      </c>
      <c r="AO39">
        <f ca="1"/>
        <v>19</v>
      </c>
      <c r="AP39">
        <f ca="1"/>
        <v>37</v>
      </c>
      <c r="AQ39">
        <f ca="1"/>
        <v>49</v>
      </c>
      <c r="AR39">
        <f ca="1"/>
        <v>47</v>
      </c>
      <c r="AS39">
        <f ca="1"/>
        <v>130</v>
      </c>
      <c r="AT39">
        <f ca="1"/>
        <v>33</v>
      </c>
      <c r="AU39">
        <f ca="1"/>
        <v>36</v>
      </c>
      <c r="AV39">
        <f ca="1"/>
        <v>31</v>
      </c>
      <c r="AW39">
        <f ca="1"/>
        <v>26</v>
      </c>
      <c r="AX39">
        <f ca="1"/>
        <v>48</v>
      </c>
      <c r="AY39">
        <f ca="1"/>
        <v>46</v>
      </c>
      <c r="AZ39">
        <f ca="1"/>
        <v>10</v>
      </c>
      <c r="BA39">
        <f ca="1"/>
        <v>137</v>
      </c>
      <c r="BB39">
        <f ca="1"/>
        <v>30</v>
      </c>
      <c r="BF39" cm="1">
        <f t="array" ref="BF39:BF253">COUNTIF(EU,Comparison!A5:A219)</f>
        <v>0</v>
      </c>
      <c r="BH39" t="e" cm="1">
        <f t="array" ref="BH39">_xlfn._xlws.FILTER(Comparison!A5:S219,(COUNTIF(Comparison!A5:A219,EU)))</f>
        <v>#VALUE!</v>
      </c>
    </row>
    <row r="40" spans="1:62" x14ac:dyDescent="0.25">
      <c r="A40">
        <v>36</v>
      </c>
      <c r="B40" t="str">
        <f ca="1"/>
        <v>China</v>
      </c>
      <c r="C40" s="16">
        <f ca="1"/>
        <v>148</v>
      </c>
      <c r="D40" s="16">
        <f ca="1"/>
        <v>64</v>
      </c>
      <c r="E40" s="16">
        <f ca="1"/>
        <v>61</v>
      </c>
      <c r="F40" s="16">
        <f ca="1"/>
        <v>48</v>
      </c>
      <c r="G40" s="16">
        <f ca="1"/>
        <v>69</v>
      </c>
      <c r="H40" s="16">
        <f ca="1"/>
        <v>59</v>
      </c>
      <c r="I40" s="16">
        <f ca="1"/>
        <v>60</v>
      </c>
      <c r="J40" s="16">
        <f ca="1"/>
        <v>41</v>
      </c>
      <c r="K40" s="16">
        <f ca="1"/>
        <v>1</v>
      </c>
      <c r="L40" s="16">
        <f ca="1"/>
        <v>2</v>
      </c>
      <c r="M40" s="16">
        <f ca="1"/>
        <v>2</v>
      </c>
      <c r="N40" s="16">
        <f ca="1"/>
        <v>3</v>
      </c>
      <c r="O40" s="16">
        <f ca="1"/>
        <v>7</v>
      </c>
      <c r="P40" s="16">
        <f ca="1"/>
        <v>172</v>
      </c>
      <c r="Q40" s="16">
        <f ca="1"/>
        <v>157</v>
      </c>
      <c r="R40" s="16">
        <f ca="1"/>
        <v>71</v>
      </c>
      <c r="S40" s="16">
        <f ca="1"/>
        <v>160</v>
      </c>
      <c r="T40" s="16" t="str">
        <f ca="1"/>
        <v/>
      </c>
      <c r="W40" t="str">
        <f ca="1"/>
        <v>Turkey</v>
      </c>
      <c r="X40">
        <f ca="1"/>
        <v>102</v>
      </c>
      <c r="Y40">
        <f ca="1"/>
        <v>87</v>
      </c>
      <c r="AJ40" t="str">
        <f ca="1"/>
        <v>Cuba</v>
      </c>
      <c r="AK40">
        <f ca="1"/>
        <v>135</v>
      </c>
      <c r="AL40">
        <f ca="1"/>
        <v>154</v>
      </c>
      <c r="AM40">
        <f ca="1"/>
        <v>69</v>
      </c>
      <c r="AN40">
        <f ca="1"/>
        <v>51</v>
      </c>
      <c r="AO40">
        <f ca="1"/>
        <v>81</v>
      </c>
      <c r="AP40">
        <f ca="1"/>
        <v>40</v>
      </c>
      <c r="AQ40" t="str">
        <f ca="1"/>
        <v/>
      </c>
      <c r="AR40">
        <f ca="1"/>
        <v>48</v>
      </c>
      <c r="AS40">
        <f ca="1"/>
        <v>86</v>
      </c>
      <c r="AT40" t="str">
        <f ca="1"/>
        <v/>
      </c>
      <c r="AU40" t="str">
        <f ca="1"/>
        <v/>
      </c>
      <c r="AV40" t="str">
        <f ca="1"/>
        <v/>
      </c>
      <c r="AW40" t="str">
        <f ca="1"/>
        <v/>
      </c>
      <c r="AX40">
        <f ca="1"/>
        <v>168</v>
      </c>
      <c r="AY40">
        <f ca="1"/>
        <v>175</v>
      </c>
      <c r="AZ40">
        <f ca="1"/>
        <v>102</v>
      </c>
      <c r="BA40">
        <f ca="1"/>
        <v>55</v>
      </c>
      <c r="BB40">
        <f ca="1"/>
        <v>46</v>
      </c>
      <c r="BF40">
        <v>0</v>
      </c>
    </row>
    <row r="41" spans="1:62" x14ac:dyDescent="0.25">
      <c r="A41">
        <v>37</v>
      </c>
      <c r="B41" t="str">
        <f ca="1"/>
        <v>Turkey</v>
      </c>
      <c r="C41" s="16">
        <f ca="1"/>
        <v>102</v>
      </c>
      <c r="D41" s="16">
        <f ca="1"/>
        <v>87</v>
      </c>
      <c r="E41" s="16">
        <f ca="1"/>
        <v>35</v>
      </c>
      <c r="F41" s="16">
        <f ca="1"/>
        <v>49</v>
      </c>
      <c r="G41" s="16">
        <f ca="1"/>
        <v>58</v>
      </c>
      <c r="H41" s="16">
        <f ca="1"/>
        <v>68</v>
      </c>
      <c r="I41" s="16">
        <f ca="1"/>
        <v>50</v>
      </c>
      <c r="J41" s="16">
        <f ca="1"/>
        <v>198</v>
      </c>
      <c r="K41" s="16">
        <f ca="1"/>
        <v>18</v>
      </c>
      <c r="L41" s="16">
        <f ca="1"/>
        <v>36</v>
      </c>
      <c r="M41" s="16">
        <f ca="1"/>
        <v>39</v>
      </c>
      <c r="N41" s="16">
        <f ca="1"/>
        <v>34</v>
      </c>
      <c r="O41" s="16">
        <f ca="1"/>
        <v>36</v>
      </c>
      <c r="P41" s="16">
        <f ca="1"/>
        <v>158</v>
      </c>
      <c r="Q41" s="16">
        <f ca="1"/>
        <v>107</v>
      </c>
      <c r="R41" s="16">
        <f ca="1"/>
        <v>45</v>
      </c>
      <c r="S41" s="16">
        <f ca="1"/>
        <v>181</v>
      </c>
      <c r="T41" s="16" t="str">
        <f ca="1"/>
        <v/>
      </c>
      <c r="W41" t="str">
        <f ca="1"/>
        <v>Cuba</v>
      </c>
      <c r="X41">
        <f ca="1"/>
        <v>135</v>
      </c>
      <c r="Y41">
        <f ca="1"/>
        <v>154</v>
      </c>
      <c r="AJ41" t="str">
        <f ca="1"/>
        <v>Cyprus</v>
      </c>
      <c r="AK41">
        <f ca="1"/>
        <v>37</v>
      </c>
      <c r="AL41">
        <f ca="1"/>
        <v>36</v>
      </c>
      <c r="AM41">
        <f ca="1"/>
        <v>21</v>
      </c>
      <c r="AN41">
        <f ca="1"/>
        <v>22</v>
      </c>
      <c r="AO41">
        <f ca="1"/>
        <v>98</v>
      </c>
      <c r="AP41">
        <f ca="1"/>
        <v>12</v>
      </c>
      <c r="AQ41">
        <f ca="1"/>
        <v>23</v>
      </c>
      <c r="AR41">
        <f ca="1"/>
        <v>49</v>
      </c>
      <c r="AS41">
        <f ca="1"/>
        <v>161</v>
      </c>
      <c r="AT41">
        <f ca="1"/>
        <v>57</v>
      </c>
      <c r="AU41">
        <f ca="1"/>
        <v>48</v>
      </c>
      <c r="AV41">
        <f ca="1"/>
        <v>54</v>
      </c>
      <c r="AW41">
        <f ca="1"/>
        <v>63</v>
      </c>
      <c r="AX41">
        <f ca="1"/>
        <v>65</v>
      </c>
      <c r="AY41">
        <f ca="1"/>
        <v>18</v>
      </c>
      <c r="AZ41" t="str">
        <f ca="1"/>
        <v/>
      </c>
      <c r="BA41">
        <f ca="1"/>
        <v>144</v>
      </c>
      <c r="BB41">
        <f ca="1"/>
        <v>16</v>
      </c>
      <c r="BF41">
        <v>0</v>
      </c>
    </row>
    <row r="42" spans="1:62" x14ac:dyDescent="0.25">
      <c r="A42">
        <v>38</v>
      </c>
      <c r="B42" t="str">
        <f ca="1"/>
        <v>Cuba</v>
      </c>
      <c r="C42" s="16">
        <f ca="1"/>
        <v>135</v>
      </c>
      <c r="D42" s="16">
        <f ca="1"/>
        <v>154</v>
      </c>
      <c r="E42" s="16">
        <f ca="1"/>
        <v>69</v>
      </c>
      <c r="F42" s="16">
        <f ca="1"/>
        <v>51</v>
      </c>
      <c r="G42" s="16">
        <f ca="1"/>
        <v>81</v>
      </c>
      <c r="H42" s="16">
        <f ca="1"/>
        <v>40</v>
      </c>
      <c r="I42" s="16" t="str">
        <f ca="1"/>
        <v/>
      </c>
      <c r="J42" s="16">
        <f ca="1"/>
        <v>48</v>
      </c>
      <c r="K42" s="16">
        <f ca="1"/>
        <v>86</v>
      </c>
      <c r="L42" s="16" t="str">
        <f ca="1"/>
        <v/>
      </c>
      <c r="M42" s="16" t="str">
        <f ca="1"/>
        <v/>
      </c>
      <c r="N42" s="16" t="str">
        <f ca="1"/>
        <v/>
      </c>
      <c r="O42" s="16" t="str">
        <f ca="1"/>
        <v/>
      </c>
      <c r="P42" s="16">
        <f ca="1"/>
        <v>168</v>
      </c>
      <c r="Q42" s="16">
        <f ca="1"/>
        <v>175</v>
      </c>
      <c r="R42" s="16">
        <f ca="1"/>
        <v>102</v>
      </c>
      <c r="S42" s="16">
        <f ca="1"/>
        <v>55</v>
      </c>
      <c r="T42" s="16">
        <f ca="1"/>
        <v>46</v>
      </c>
      <c r="W42" t="str">
        <f ca="1"/>
        <v>Uruguay</v>
      </c>
      <c r="X42">
        <f ca="1"/>
        <v>14</v>
      </c>
      <c r="Y42">
        <f ca="1"/>
        <v>55</v>
      </c>
      <c r="AJ42" t="str">
        <f ca="1"/>
        <v>Czech Republic</v>
      </c>
      <c r="AK42">
        <f ca="1"/>
        <v>26</v>
      </c>
      <c r="AL42">
        <f ca="1"/>
        <v>43</v>
      </c>
      <c r="AM42">
        <f ca="1"/>
        <v>24</v>
      </c>
      <c r="AN42" t="str">
        <f ca="1"/>
        <v/>
      </c>
      <c r="AO42">
        <f ca="1"/>
        <v>10</v>
      </c>
      <c r="AP42">
        <f ca="1"/>
        <v>14</v>
      </c>
      <c r="AQ42">
        <f ca="1"/>
        <v>34</v>
      </c>
      <c r="AR42">
        <f ca="1"/>
        <v>50</v>
      </c>
      <c r="AS42">
        <f ca="1"/>
        <v>87</v>
      </c>
      <c r="AT42">
        <f ca="1"/>
        <v>16</v>
      </c>
      <c r="AU42">
        <f ca="1"/>
        <v>16</v>
      </c>
      <c r="AV42">
        <f ca="1"/>
        <v>18</v>
      </c>
      <c r="AW42">
        <f ca="1"/>
        <v>15</v>
      </c>
      <c r="AX42">
        <f ca="1"/>
        <v>17</v>
      </c>
      <c r="AY42">
        <f ca="1"/>
        <v>21</v>
      </c>
      <c r="AZ42">
        <f ca="1"/>
        <v>18</v>
      </c>
      <c r="BA42">
        <f ca="1"/>
        <v>109</v>
      </c>
      <c r="BB42">
        <f ca="1"/>
        <v>28</v>
      </c>
      <c r="BF42">
        <v>0</v>
      </c>
    </row>
    <row r="43" spans="1:62" x14ac:dyDescent="0.25">
      <c r="A43">
        <v>39</v>
      </c>
      <c r="B43" t="str">
        <f ca="1"/>
        <v>Uruguay</v>
      </c>
      <c r="C43" s="16">
        <f ca="1"/>
        <v>14</v>
      </c>
      <c r="D43" s="16">
        <f ca="1"/>
        <v>55</v>
      </c>
      <c r="E43" s="16">
        <f ca="1"/>
        <v>41</v>
      </c>
      <c r="F43" s="16">
        <f ca="1"/>
        <v>52</v>
      </c>
      <c r="G43" s="16">
        <f ca="1"/>
        <v>60</v>
      </c>
      <c r="H43" s="16">
        <f ca="1"/>
        <v>48</v>
      </c>
      <c r="I43" s="16">
        <f ca="1"/>
        <v>46</v>
      </c>
      <c r="J43" s="16">
        <f ca="1"/>
        <v>206</v>
      </c>
      <c r="K43" s="16">
        <f ca="1"/>
        <v>134</v>
      </c>
      <c r="L43" s="16">
        <f ca="1"/>
        <v>47</v>
      </c>
      <c r="M43" s="16">
        <f ca="1"/>
        <v>53</v>
      </c>
      <c r="N43" s="16">
        <f ca="1"/>
        <v>45</v>
      </c>
      <c r="O43" s="16">
        <f ca="1"/>
        <v>43</v>
      </c>
      <c r="P43" s="16">
        <f ca="1"/>
        <v>51</v>
      </c>
      <c r="Q43" s="16">
        <f ca="1"/>
        <v>27</v>
      </c>
      <c r="R43" s="16">
        <f ca="1"/>
        <v>83</v>
      </c>
      <c r="S43" s="16">
        <f ca="1"/>
        <v>83</v>
      </c>
      <c r="T43" s="16">
        <f ca="1"/>
        <v>45</v>
      </c>
      <c r="W43" t="str">
        <f ca="1"/>
        <v>Estonia</v>
      </c>
      <c r="X43">
        <f ca="1"/>
        <v>27</v>
      </c>
      <c r="Y43">
        <f ca="1"/>
        <v>42</v>
      </c>
      <c r="AJ43" t="str">
        <f ca="1"/>
        <v>Denmark</v>
      </c>
      <c r="AK43">
        <f ca="1"/>
        <v>6</v>
      </c>
      <c r="AL43">
        <f ca="1"/>
        <v>10</v>
      </c>
      <c r="AM43">
        <f ca="1"/>
        <v>5</v>
      </c>
      <c r="AN43">
        <f ca="1"/>
        <v>29</v>
      </c>
      <c r="AO43">
        <f ca="1"/>
        <v>18</v>
      </c>
      <c r="AP43">
        <f ca="1"/>
        <v>23</v>
      </c>
      <c r="AQ43">
        <f ca="1"/>
        <v>9</v>
      </c>
      <c r="AR43">
        <f ca="1"/>
        <v>52</v>
      </c>
      <c r="AS43">
        <f ca="1"/>
        <v>116</v>
      </c>
      <c r="AT43">
        <f ca="1"/>
        <v>17</v>
      </c>
      <c r="AU43">
        <f ca="1"/>
        <v>12</v>
      </c>
      <c r="AV43">
        <f ca="1"/>
        <v>19</v>
      </c>
      <c r="AW43">
        <f ca="1"/>
        <v>15</v>
      </c>
      <c r="AX43">
        <f ca="1"/>
        <v>2</v>
      </c>
      <c r="AY43">
        <f ca="1"/>
        <v>9</v>
      </c>
      <c r="AZ43">
        <f ca="1"/>
        <v>5</v>
      </c>
      <c r="BA43">
        <f ca="1"/>
        <v>62</v>
      </c>
      <c r="BB43">
        <f ca="1"/>
        <v>2</v>
      </c>
      <c r="BF43">
        <v>0</v>
      </c>
    </row>
    <row r="44" spans="1:62" x14ac:dyDescent="0.25">
      <c r="A44">
        <v>40</v>
      </c>
      <c r="B44" t="str">
        <f ca="1"/>
        <v>Estonia</v>
      </c>
      <c r="C44" s="16">
        <f ca="1"/>
        <v>27</v>
      </c>
      <c r="D44" s="16">
        <f ca="1"/>
        <v>42</v>
      </c>
      <c r="E44" s="16">
        <f ca="1"/>
        <v>23</v>
      </c>
      <c r="F44" s="16">
        <f ca="1"/>
        <v>53</v>
      </c>
      <c r="G44" s="16">
        <f ca="1"/>
        <v>24</v>
      </c>
      <c r="H44" s="16">
        <f ca="1"/>
        <v>3</v>
      </c>
      <c r="I44" s="16">
        <f ca="1"/>
        <v>68</v>
      </c>
      <c r="J44" s="16">
        <f ca="1"/>
        <v>63</v>
      </c>
      <c r="K44" s="16">
        <f ca="1"/>
        <v>155</v>
      </c>
      <c r="L44" s="16">
        <f ca="1"/>
        <v>7</v>
      </c>
      <c r="M44" s="16">
        <f ca="1"/>
        <v>7</v>
      </c>
      <c r="N44" s="16">
        <f ca="1"/>
        <v>6</v>
      </c>
      <c r="O44" s="16">
        <f ca="1"/>
        <v>6</v>
      </c>
      <c r="P44" s="16">
        <f ca="1"/>
        <v>6</v>
      </c>
      <c r="Q44" s="16">
        <f ca="1"/>
        <v>6</v>
      </c>
      <c r="R44" s="16">
        <f ca="1"/>
        <v>23</v>
      </c>
      <c r="S44" s="16">
        <f ca="1"/>
        <v>47</v>
      </c>
      <c r="T44" s="16">
        <f ca="1"/>
        <v>22</v>
      </c>
      <c r="W44" t="str">
        <f ca="1"/>
        <v>Saudi Arabia</v>
      </c>
      <c r="X44">
        <f ca="1"/>
        <v>150</v>
      </c>
      <c r="Y44">
        <f ca="1"/>
        <v>41</v>
      </c>
      <c r="AJ44" t="str">
        <f ca="1"/>
        <v>Djibouti</v>
      </c>
      <c r="AK44">
        <f ca="1"/>
        <v>134</v>
      </c>
      <c r="AL44">
        <f ca="1"/>
        <v>128</v>
      </c>
      <c r="AM44">
        <f ca="1"/>
        <v>146</v>
      </c>
      <c r="AN44">
        <f ca="1"/>
        <v>172</v>
      </c>
      <c r="AO44">
        <f ca="1"/>
        <v>147</v>
      </c>
      <c r="AP44">
        <f ca="1"/>
        <v>164</v>
      </c>
      <c r="AQ44" t="str">
        <f ca="1"/>
        <v/>
      </c>
      <c r="AR44">
        <f ca="1"/>
        <v>53</v>
      </c>
      <c r="AS44">
        <f ca="1"/>
        <v>160</v>
      </c>
      <c r="AT44" t="str">
        <f ca="1"/>
        <v/>
      </c>
      <c r="AU44" t="str">
        <f ca="1"/>
        <v/>
      </c>
      <c r="AV44" t="str">
        <f ca="1"/>
        <v/>
      </c>
      <c r="AW44" t="str">
        <f ca="1"/>
        <v/>
      </c>
      <c r="AX44">
        <f ca="1"/>
        <v>161</v>
      </c>
      <c r="AY44">
        <f ca="1"/>
        <v>120</v>
      </c>
      <c r="AZ44" t="str">
        <f ca="1"/>
        <v/>
      </c>
      <c r="BA44">
        <f ca="1"/>
        <v>166</v>
      </c>
      <c r="BB44" t="str">
        <f ca="1"/>
        <v/>
      </c>
      <c r="BF44">
        <v>0</v>
      </c>
    </row>
    <row r="45" spans="1:62" x14ac:dyDescent="0.25">
      <c r="A45">
        <v>41</v>
      </c>
      <c r="B45" t="str">
        <f ca="1"/>
        <v>Saudi Arabia</v>
      </c>
      <c r="C45" s="16">
        <f ca="1"/>
        <v>150</v>
      </c>
      <c r="D45" s="16">
        <f ca="1"/>
        <v>41</v>
      </c>
      <c r="E45" s="16" t="str">
        <f ca="1"/>
        <v/>
      </c>
      <c r="F45" s="16">
        <f ca="1"/>
        <v>54</v>
      </c>
      <c r="G45" s="16">
        <f ca="1"/>
        <v>53</v>
      </c>
      <c r="H45" s="16">
        <f ca="1"/>
        <v>57</v>
      </c>
      <c r="I45" s="16">
        <f ca="1"/>
        <v>72</v>
      </c>
      <c r="J45" s="16">
        <f ca="1"/>
        <v>168</v>
      </c>
      <c r="K45" s="16">
        <f ca="1"/>
        <v>48</v>
      </c>
      <c r="L45" s="16">
        <f ca="1"/>
        <v>64</v>
      </c>
      <c r="M45" s="16">
        <f ca="1"/>
        <v>61</v>
      </c>
      <c r="N45" s="16">
        <f ca="1"/>
        <v>64</v>
      </c>
      <c r="O45" s="16">
        <f ca="1"/>
        <v>62</v>
      </c>
      <c r="P45" s="16">
        <f ca="1"/>
        <v>166</v>
      </c>
      <c r="Q45" s="16">
        <f ca="1"/>
        <v>118</v>
      </c>
      <c r="R45" s="16">
        <f ca="1"/>
        <v>109</v>
      </c>
      <c r="S45" s="16">
        <f ca="1"/>
        <v>200</v>
      </c>
      <c r="T45" s="16" t="str">
        <f ca="1"/>
        <v/>
      </c>
      <c r="W45" t="str">
        <f ca="1"/>
        <v>Ecuador</v>
      </c>
      <c r="X45">
        <f ca="1"/>
        <v>85</v>
      </c>
      <c r="Y45">
        <f ca="1"/>
        <v>98</v>
      </c>
      <c r="AJ45" t="str">
        <f ca="1"/>
        <v>Dominican Republic</v>
      </c>
      <c r="AK45">
        <f ca="1"/>
        <v>61</v>
      </c>
      <c r="AL45" t="str">
        <f ca="1"/>
        <v/>
      </c>
      <c r="AM45">
        <f ca="1"/>
        <v>67</v>
      </c>
      <c r="AN45">
        <f ca="1"/>
        <v>92</v>
      </c>
      <c r="AO45">
        <f ca="1"/>
        <v>121</v>
      </c>
      <c r="AP45">
        <f ca="1"/>
        <v>138</v>
      </c>
      <c r="AQ45">
        <f ca="1"/>
        <v>79</v>
      </c>
      <c r="AR45">
        <f ca="1"/>
        <v>55</v>
      </c>
      <c r="AS45">
        <f ca="1"/>
        <v>88</v>
      </c>
      <c r="AT45">
        <f ca="1"/>
        <v>79</v>
      </c>
      <c r="AU45">
        <f ca="1"/>
        <v>78</v>
      </c>
      <c r="AV45">
        <f ca="1"/>
        <v>77</v>
      </c>
      <c r="AW45">
        <f ca="1"/>
        <v>74</v>
      </c>
      <c r="AX45">
        <f ca="1"/>
        <v>35</v>
      </c>
      <c r="AY45">
        <f ca="1"/>
        <v>71</v>
      </c>
      <c r="AZ45">
        <f ca="1"/>
        <v>61</v>
      </c>
      <c r="BA45">
        <f ca="1"/>
        <v>67</v>
      </c>
      <c r="BB45" t="str">
        <f ca="1"/>
        <v/>
      </c>
      <c r="BF45">
        <v>0</v>
      </c>
    </row>
    <row r="46" spans="1:62" x14ac:dyDescent="0.25">
      <c r="A46">
        <v>42</v>
      </c>
      <c r="B46" t="str">
        <f ca="1"/>
        <v>Ecuador</v>
      </c>
      <c r="C46" s="16">
        <f ca="1"/>
        <v>85</v>
      </c>
      <c r="D46" s="16">
        <f ca="1"/>
        <v>98</v>
      </c>
      <c r="E46" s="16">
        <f ca="1"/>
        <v>68</v>
      </c>
      <c r="F46" s="16">
        <f ca="1"/>
        <v>55</v>
      </c>
      <c r="G46" s="16">
        <f ca="1"/>
        <v>97</v>
      </c>
      <c r="H46" s="16">
        <f ca="1"/>
        <v>83</v>
      </c>
      <c r="I46" s="16">
        <f ca="1"/>
        <v>52</v>
      </c>
      <c r="J46" s="16">
        <f ca="1"/>
        <v>58</v>
      </c>
      <c r="K46" s="16">
        <f ca="1"/>
        <v>73</v>
      </c>
      <c r="L46" s="16" t="str">
        <f ca="1"/>
        <v/>
      </c>
      <c r="M46" s="16" t="str">
        <f ca="1"/>
        <v/>
      </c>
      <c r="N46" s="16" t="str">
        <f ca="1"/>
        <v/>
      </c>
      <c r="O46" s="16" t="str">
        <f ca="1"/>
        <v/>
      </c>
      <c r="P46" s="16">
        <f ca="1"/>
        <v>110</v>
      </c>
      <c r="Q46" s="16">
        <f ca="1"/>
        <v>126</v>
      </c>
      <c r="R46" s="16">
        <f ca="1"/>
        <v>113</v>
      </c>
      <c r="S46" s="16">
        <f ca="1"/>
        <v>165</v>
      </c>
      <c r="T46" s="16" t="str">
        <f ca="1"/>
        <v/>
      </c>
      <c r="W46" t="str">
        <f ca="1"/>
        <v>Croatia</v>
      </c>
      <c r="X46">
        <f ca="1"/>
        <v>58</v>
      </c>
      <c r="Y46">
        <f ca="1"/>
        <v>58</v>
      </c>
      <c r="AJ46" t="str">
        <f ca="1"/>
        <v>DR Congo</v>
      </c>
      <c r="AK46">
        <f ca="1"/>
        <v>160</v>
      </c>
      <c r="AL46">
        <f ca="1"/>
        <v>186</v>
      </c>
      <c r="AM46">
        <f ca="1"/>
        <v>154</v>
      </c>
      <c r="AN46">
        <f ca="1"/>
        <v>187</v>
      </c>
      <c r="AO46">
        <f ca="1"/>
        <v>175</v>
      </c>
      <c r="AP46">
        <f ca="1"/>
        <v>182</v>
      </c>
      <c r="AQ46" t="str">
        <f ca="1"/>
        <v/>
      </c>
      <c r="AR46">
        <f ca="1"/>
        <v>56</v>
      </c>
      <c r="AS46" t="str">
        <f ca="1"/>
        <v/>
      </c>
      <c r="AT46" t="str">
        <f ca="1"/>
        <v/>
      </c>
      <c r="AU46" t="str">
        <f ca="1"/>
        <v/>
      </c>
      <c r="AV46" t="str">
        <f ca="1"/>
        <v/>
      </c>
      <c r="AW46" t="str">
        <f ca="1"/>
        <v/>
      </c>
      <c r="AX46">
        <f ca="1"/>
        <v>123</v>
      </c>
      <c r="AY46">
        <f ca="1"/>
        <v>159</v>
      </c>
      <c r="AZ46" t="str">
        <f ca="1"/>
        <v/>
      </c>
      <c r="BA46">
        <f ca="1"/>
        <v>213</v>
      </c>
      <c r="BB46" t="str">
        <f ca="1"/>
        <v/>
      </c>
      <c r="BF46">
        <v>0</v>
      </c>
    </row>
    <row r="47" spans="1:62" x14ac:dyDescent="0.25">
      <c r="A47">
        <v>43</v>
      </c>
      <c r="B47" t="str">
        <f ca="1"/>
        <v>Croatia</v>
      </c>
      <c r="C47" s="16">
        <f ca="1"/>
        <v>58</v>
      </c>
      <c r="D47" s="16">
        <f ca="1"/>
        <v>58</v>
      </c>
      <c r="E47" s="16">
        <f ca="1"/>
        <v>30</v>
      </c>
      <c r="F47" s="16">
        <f ca="1"/>
        <v>57</v>
      </c>
      <c r="G47" s="16">
        <f ca="1"/>
        <v>19</v>
      </c>
      <c r="H47" s="16">
        <f ca="1"/>
        <v>37</v>
      </c>
      <c r="I47" s="16">
        <f ca="1"/>
        <v>49</v>
      </c>
      <c r="J47" s="16">
        <f ca="1"/>
        <v>47</v>
      </c>
      <c r="K47" s="16">
        <f ca="1"/>
        <v>130</v>
      </c>
      <c r="L47" s="16">
        <f ca="1"/>
        <v>33</v>
      </c>
      <c r="M47" s="16">
        <f ca="1"/>
        <v>36</v>
      </c>
      <c r="N47" s="16">
        <f ca="1"/>
        <v>31</v>
      </c>
      <c r="O47" s="16">
        <f ca="1"/>
        <v>26</v>
      </c>
      <c r="P47" s="16">
        <f ca="1"/>
        <v>48</v>
      </c>
      <c r="Q47" s="16">
        <f ca="1"/>
        <v>46</v>
      </c>
      <c r="R47" s="16">
        <f ca="1"/>
        <v>10</v>
      </c>
      <c r="S47" s="16">
        <f ca="1"/>
        <v>137</v>
      </c>
      <c r="T47" s="16">
        <f ca="1"/>
        <v>30</v>
      </c>
      <c r="W47" t="str">
        <f ca="1"/>
        <v>United States</v>
      </c>
      <c r="X47">
        <f ca="1"/>
        <v>29</v>
      </c>
      <c r="Y47">
        <f ca="1"/>
        <v>8</v>
      </c>
      <c r="AJ47" t="str">
        <f ca="1"/>
        <v>East Timor</v>
      </c>
      <c r="AK47">
        <f ca="1"/>
        <v>45</v>
      </c>
      <c r="AL47">
        <f ca="1"/>
        <v>164</v>
      </c>
      <c r="AM47" t="str">
        <f ca="1"/>
        <v/>
      </c>
      <c r="AN47">
        <f ca="1"/>
        <v>136</v>
      </c>
      <c r="AO47">
        <f ca="1"/>
        <v>140</v>
      </c>
      <c r="AP47">
        <f ca="1"/>
        <v>148</v>
      </c>
      <c r="AQ47" t="str">
        <f ca="1"/>
        <v/>
      </c>
      <c r="AR47">
        <f ca="1"/>
        <v>57</v>
      </c>
      <c r="AS47">
        <f ca="1"/>
        <v>156</v>
      </c>
      <c r="AT47" t="str">
        <f ca="1"/>
        <v/>
      </c>
      <c r="AU47" t="str">
        <f ca="1"/>
        <v/>
      </c>
      <c r="AV47" t="str">
        <f ca="1"/>
        <v/>
      </c>
      <c r="AW47" t="str">
        <f ca="1"/>
        <v/>
      </c>
      <c r="AX47">
        <f ca="1"/>
        <v>20</v>
      </c>
      <c r="AY47">
        <f ca="1"/>
        <v>163</v>
      </c>
      <c r="AZ47">
        <f ca="1"/>
        <v>135</v>
      </c>
      <c r="BA47">
        <f ca="1"/>
        <v>104</v>
      </c>
      <c r="BB47" t="str">
        <f ca="1"/>
        <v/>
      </c>
      <c r="BF47">
        <v>0</v>
      </c>
    </row>
    <row r="48" spans="1:62" x14ac:dyDescent="0.25">
      <c r="A48">
        <v>44</v>
      </c>
      <c r="B48" t="str">
        <f ca="1"/>
        <v>United States</v>
      </c>
      <c r="C48" s="16">
        <f ca="1"/>
        <v>29</v>
      </c>
      <c r="D48" s="16">
        <f ca="1"/>
        <v>8</v>
      </c>
      <c r="E48" s="16" t="str">
        <f ca="1"/>
        <v/>
      </c>
      <c r="F48" s="16">
        <f ca="1"/>
        <v>58</v>
      </c>
      <c r="G48" s="16">
        <f ca="1"/>
        <v>63</v>
      </c>
      <c r="H48" s="16">
        <f ca="1"/>
        <v>49</v>
      </c>
      <c r="I48" s="16">
        <f ca="1"/>
        <v>13</v>
      </c>
      <c r="J48" s="16">
        <f ca="1"/>
        <v>205</v>
      </c>
      <c r="K48" s="16">
        <f ca="1"/>
        <v>3</v>
      </c>
      <c r="L48" s="16">
        <f ca="1"/>
        <v>18</v>
      </c>
      <c r="M48" s="16">
        <f ca="1"/>
        <v>34</v>
      </c>
      <c r="N48" s="16">
        <f ca="1"/>
        <v>16</v>
      </c>
      <c r="O48" s="16">
        <f ca="1"/>
        <v>9</v>
      </c>
      <c r="P48" s="16">
        <f ca="1"/>
        <v>55</v>
      </c>
      <c r="Q48" s="16">
        <f ca="1"/>
        <v>25</v>
      </c>
      <c r="R48" s="16">
        <f ca="1"/>
        <v>48</v>
      </c>
      <c r="S48" s="16">
        <f ca="1"/>
        <v>58</v>
      </c>
      <c r="T48" s="16" t="str">
        <f ca="1"/>
        <v/>
      </c>
      <c r="W48" t="str">
        <f ca="1"/>
        <v>Costa Rica</v>
      </c>
      <c r="X48">
        <f ca="1"/>
        <v>17</v>
      </c>
      <c r="Y48">
        <f ca="1"/>
        <v>70</v>
      </c>
      <c r="AJ48" t="str">
        <f ca="1"/>
        <v>Ecuador</v>
      </c>
      <c r="AK48">
        <f ca="1"/>
        <v>85</v>
      </c>
      <c r="AL48">
        <f ca="1"/>
        <v>98</v>
      </c>
      <c r="AM48">
        <f ca="1"/>
        <v>68</v>
      </c>
      <c r="AN48">
        <f ca="1"/>
        <v>55</v>
      </c>
      <c r="AO48">
        <f ca="1"/>
        <v>97</v>
      </c>
      <c r="AP48">
        <f ca="1"/>
        <v>83</v>
      </c>
      <c r="AQ48">
        <f ca="1"/>
        <v>52</v>
      </c>
      <c r="AR48">
        <f ca="1"/>
        <v>58</v>
      </c>
      <c r="AS48">
        <f ca="1"/>
        <v>73</v>
      </c>
      <c r="AT48" t="str">
        <f ca="1"/>
        <v/>
      </c>
      <c r="AU48" t="str">
        <f ca="1"/>
        <v/>
      </c>
      <c r="AV48" t="str">
        <f ca="1"/>
        <v/>
      </c>
      <c r="AW48" t="str">
        <f ca="1"/>
        <v/>
      </c>
      <c r="AX48">
        <f ca="1"/>
        <v>110</v>
      </c>
      <c r="AY48">
        <f ca="1"/>
        <v>126</v>
      </c>
      <c r="AZ48">
        <f ca="1"/>
        <v>113</v>
      </c>
      <c r="BA48">
        <f ca="1"/>
        <v>165</v>
      </c>
      <c r="BB48" t="str">
        <f ca="1"/>
        <v/>
      </c>
      <c r="BF48">
        <v>0</v>
      </c>
    </row>
    <row r="49" spans="1:58" x14ac:dyDescent="0.25">
      <c r="A49">
        <v>45</v>
      </c>
      <c r="B49" t="str">
        <f ca="1"/>
        <v>Costa Rica</v>
      </c>
      <c r="C49" s="16">
        <f ca="1"/>
        <v>17</v>
      </c>
      <c r="D49" s="16">
        <f ca="1"/>
        <v>70</v>
      </c>
      <c r="E49" s="16">
        <f ca="1"/>
        <v>51</v>
      </c>
      <c r="F49" s="16">
        <f ca="1"/>
        <v>59</v>
      </c>
      <c r="G49" s="16">
        <f ca="1"/>
        <v>67</v>
      </c>
      <c r="H49" s="16">
        <f ca="1"/>
        <v>61</v>
      </c>
      <c r="I49" s="16">
        <f ca="1"/>
        <v>35</v>
      </c>
      <c r="J49" s="16">
        <f ca="1"/>
        <v>45</v>
      </c>
      <c r="K49" s="16">
        <f ca="1"/>
        <v>124</v>
      </c>
      <c r="L49" s="16">
        <f ca="1"/>
        <v>56</v>
      </c>
      <c r="M49" s="16">
        <f ca="1"/>
        <v>63</v>
      </c>
      <c r="N49" s="16">
        <f ca="1"/>
        <v>54</v>
      </c>
      <c r="O49" s="16">
        <f ca="1"/>
        <v>49</v>
      </c>
      <c r="P49" s="16">
        <f ca="1"/>
        <v>26</v>
      </c>
      <c r="Q49" s="16">
        <f ca="1"/>
        <v>44</v>
      </c>
      <c r="R49" s="16">
        <f ca="1"/>
        <v>95</v>
      </c>
      <c r="S49" s="16">
        <f ca="1"/>
        <v>123</v>
      </c>
      <c r="T49" s="16">
        <f ca="1"/>
        <v>49</v>
      </c>
      <c r="W49" t="str">
        <f ca="1"/>
        <v>Poland</v>
      </c>
      <c r="X49">
        <f ca="1"/>
        <v>41</v>
      </c>
      <c r="Y49">
        <f ca="1"/>
        <v>54</v>
      </c>
      <c r="AJ49" t="str">
        <f ca="1"/>
        <v>Egypt</v>
      </c>
      <c r="AK49">
        <f ca="1"/>
        <v>127</v>
      </c>
      <c r="AL49">
        <f ca="1"/>
        <v>121</v>
      </c>
      <c r="AM49">
        <f ca="1"/>
        <v>86</v>
      </c>
      <c r="AN49">
        <f ca="1"/>
        <v>132</v>
      </c>
      <c r="AO49">
        <f ca="1"/>
        <v>56</v>
      </c>
      <c r="AP49">
        <f ca="1"/>
        <v>113</v>
      </c>
      <c r="AQ49">
        <f ca="1"/>
        <v>80</v>
      </c>
      <c r="AR49">
        <f ca="1"/>
        <v>59</v>
      </c>
      <c r="AS49">
        <f ca="1"/>
        <v>14</v>
      </c>
      <c r="AT49" t="str">
        <f ca="1"/>
        <v/>
      </c>
      <c r="AU49" t="str">
        <f ca="1"/>
        <v/>
      </c>
      <c r="AV49" t="str">
        <f ca="1"/>
        <v/>
      </c>
      <c r="AW49" t="str">
        <f ca="1"/>
        <v/>
      </c>
      <c r="AX49">
        <f ca="1"/>
        <v>170</v>
      </c>
      <c r="AY49">
        <f ca="1"/>
        <v>151</v>
      </c>
      <c r="AZ49">
        <f ca="1"/>
        <v>75</v>
      </c>
      <c r="BA49">
        <f ca="1"/>
        <v>174</v>
      </c>
      <c r="BB49" t="str">
        <f ca="1"/>
        <v/>
      </c>
      <c r="BF49">
        <v>1</v>
      </c>
    </row>
    <row r="50" spans="1:58" x14ac:dyDescent="0.25">
      <c r="A50">
        <v>46</v>
      </c>
      <c r="B50" t="str">
        <f ca="1"/>
        <v>Poland</v>
      </c>
      <c r="C50" s="16">
        <f ca="1"/>
        <v>41</v>
      </c>
      <c r="D50" s="16">
        <f ca="1"/>
        <v>54</v>
      </c>
      <c r="E50" s="16">
        <f ca="1"/>
        <v>28</v>
      </c>
      <c r="F50" s="16">
        <f ca="1"/>
        <v>60</v>
      </c>
      <c r="G50" s="16">
        <f ca="1"/>
        <v>3</v>
      </c>
      <c r="H50" s="16">
        <f ca="1"/>
        <v>35</v>
      </c>
      <c r="I50" s="16">
        <f ca="1"/>
        <v>48</v>
      </c>
      <c r="J50" s="16">
        <f ca="1"/>
        <v>155</v>
      </c>
      <c r="K50" s="16">
        <f ca="1"/>
        <v>37</v>
      </c>
      <c r="L50" s="16">
        <f ca="1"/>
        <v>15</v>
      </c>
      <c r="M50" s="16">
        <f ca="1"/>
        <v>12</v>
      </c>
      <c r="N50" s="16">
        <f ca="1"/>
        <v>16</v>
      </c>
      <c r="O50" s="16">
        <f ca="1"/>
        <v>15</v>
      </c>
      <c r="P50" s="16">
        <f ca="1"/>
        <v>47</v>
      </c>
      <c r="Q50" s="16">
        <f ca="1"/>
        <v>40</v>
      </c>
      <c r="R50" s="16">
        <f ca="1"/>
        <v>37</v>
      </c>
      <c r="S50" s="16">
        <f ca="1"/>
        <v>136</v>
      </c>
      <c r="T50" s="16">
        <f ca="1"/>
        <v>27</v>
      </c>
      <c r="W50" t="str">
        <f ca="1"/>
        <v>Algeria</v>
      </c>
      <c r="X50">
        <f ca="1"/>
        <v>110</v>
      </c>
      <c r="Y50">
        <f ca="1"/>
        <v>120</v>
      </c>
      <c r="AJ50" t="str">
        <f ca="1"/>
        <v>El Salvador</v>
      </c>
      <c r="AK50">
        <f ca="1"/>
        <v>96</v>
      </c>
      <c r="AL50">
        <f ca="1"/>
        <v>117</v>
      </c>
      <c r="AM50">
        <f ca="1"/>
        <v>107</v>
      </c>
      <c r="AN50">
        <f ca="1"/>
        <v>117</v>
      </c>
      <c r="AO50">
        <f ca="1"/>
        <v>86</v>
      </c>
      <c r="AP50">
        <f ca="1"/>
        <v>81</v>
      </c>
      <c r="AQ50">
        <f ca="1"/>
        <v>56</v>
      </c>
      <c r="AR50">
        <f ca="1"/>
        <v>60</v>
      </c>
      <c r="AS50">
        <f ca="1"/>
        <v>112</v>
      </c>
      <c r="AT50">
        <f ca="1"/>
        <v>73</v>
      </c>
      <c r="AU50">
        <f ca="1"/>
        <v>77</v>
      </c>
      <c r="AV50">
        <f ca="1"/>
        <v>72</v>
      </c>
      <c r="AW50">
        <f ca="1"/>
        <v>69</v>
      </c>
      <c r="AX50">
        <f ca="1"/>
        <v>133</v>
      </c>
      <c r="AY50">
        <f ca="1"/>
        <v>90</v>
      </c>
      <c r="AZ50">
        <f ca="1"/>
        <v>102</v>
      </c>
      <c r="BA50">
        <f ca="1"/>
        <v>199</v>
      </c>
      <c r="BB50" t="str">
        <f ca="1"/>
        <v/>
      </c>
      <c r="BF50">
        <v>0</v>
      </c>
    </row>
    <row r="51" spans="1:58" x14ac:dyDescent="0.25">
      <c r="A51">
        <v>47</v>
      </c>
      <c r="B51" t="str">
        <f ca="1"/>
        <v>Algeria</v>
      </c>
      <c r="C51" s="16">
        <f ca="1"/>
        <v>110</v>
      </c>
      <c r="D51" s="16">
        <f ca="1"/>
        <v>120</v>
      </c>
      <c r="E51" s="16">
        <f ca="1"/>
        <v>75</v>
      </c>
      <c r="F51" s="16">
        <f ca="1"/>
        <v>61</v>
      </c>
      <c r="G51" s="16">
        <f ca="1"/>
        <v>111</v>
      </c>
      <c r="H51" s="16">
        <f ca="1"/>
        <v>119</v>
      </c>
      <c r="I51" s="16">
        <f ca="1"/>
        <v>81</v>
      </c>
      <c r="J51" s="16">
        <f ca="1"/>
        <v>3</v>
      </c>
      <c r="K51" s="16">
        <f ca="1"/>
        <v>33</v>
      </c>
      <c r="L51" s="16" t="str">
        <f ca="1"/>
        <v/>
      </c>
      <c r="M51" s="16" t="str">
        <f ca="1"/>
        <v/>
      </c>
      <c r="N51" s="16" t="str">
        <f ca="1"/>
        <v/>
      </c>
      <c r="O51" s="16" t="str">
        <f ca="1"/>
        <v/>
      </c>
      <c r="P51" s="16">
        <f ca="1"/>
        <v>139</v>
      </c>
      <c r="Q51" s="16">
        <f ca="1"/>
        <v>166</v>
      </c>
      <c r="R51" s="16">
        <f ca="1"/>
        <v>81</v>
      </c>
      <c r="S51" s="16">
        <f ca="1"/>
        <v>53</v>
      </c>
      <c r="T51" s="16" t="str">
        <f ca="1"/>
        <v/>
      </c>
      <c r="W51" t="str">
        <f ca="1"/>
        <v>Slovakia</v>
      </c>
      <c r="X51">
        <f ca="1"/>
        <v>44</v>
      </c>
      <c r="Y51">
        <f ca="1"/>
        <v>47</v>
      </c>
      <c r="AJ51" t="str">
        <f ca="1"/>
        <v>Equatorial Guinea</v>
      </c>
      <c r="AK51">
        <f ca="1"/>
        <v>156</v>
      </c>
      <c r="AL51">
        <f ca="1"/>
        <v>74</v>
      </c>
      <c r="AM51">
        <f ca="1"/>
        <v>113</v>
      </c>
      <c r="AN51">
        <f ca="1"/>
        <v>180</v>
      </c>
      <c r="AO51">
        <f ca="1"/>
        <v>141</v>
      </c>
      <c r="AP51">
        <f ca="1"/>
        <v>181</v>
      </c>
      <c r="AQ51" t="str">
        <f ca="1"/>
        <v/>
      </c>
      <c r="AR51">
        <f ca="1"/>
        <v>61</v>
      </c>
      <c r="AS51">
        <f ca="1"/>
        <v>154</v>
      </c>
      <c r="AT51" t="str">
        <f ca="1"/>
        <v/>
      </c>
      <c r="AU51" t="str">
        <f ca="1"/>
        <v/>
      </c>
      <c r="AV51" t="str">
        <f ca="1"/>
        <v/>
      </c>
      <c r="AW51" t="str">
        <f ca="1"/>
        <v/>
      </c>
      <c r="AX51">
        <f ca="1"/>
        <v>127</v>
      </c>
      <c r="AY51">
        <f ca="1"/>
        <v>162</v>
      </c>
      <c r="AZ51" t="str">
        <f ca="1"/>
        <v/>
      </c>
      <c r="BA51">
        <f ca="1"/>
        <v>210</v>
      </c>
      <c r="BB51" t="str">
        <f ca="1"/>
        <v/>
      </c>
      <c r="BF51">
        <v>0</v>
      </c>
    </row>
    <row r="52" spans="1:58" x14ac:dyDescent="0.25">
      <c r="A52">
        <v>48</v>
      </c>
      <c r="B52" t="str">
        <f ca="1"/>
        <v>Slovakia</v>
      </c>
      <c r="C52" s="16">
        <f ca="1"/>
        <v>44</v>
      </c>
      <c r="D52" s="16">
        <f ca="1"/>
        <v>47</v>
      </c>
      <c r="E52" s="16" t="str">
        <f ca="1"/>
        <v/>
      </c>
      <c r="F52" s="16">
        <f ca="1"/>
        <v>62</v>
      </c>
      <c r="G52" s="16">
        <f ca="1"/>
        <v>19</v>
      </c>
      <c r="H52" s="16">
        <f ca="1"/>
        <v>44</v>
      </c>
      <c r="I52" s="16">
        <f ca="1"/>
        <v>45</v>
      </c>
      <c r="J52" s="16">
        <f ca="1"/>
        <v>174</v>
      </c>
      <c r="K52" s="16">
        <f ca="1"/>
        <v>121</v>
      </c>
      <c r="L52" s="16">
        <f ca="1"/>
        <v>38</v>
      </c>
      <c r="M52" s="16">
        <f ca="1"/>
        <v>35</v>
      </c>
      <c r="N52" s="16">
        <f ca="1"/>
        <v>38</v>
      </c>
      <c r="O52" s="16">
        <f ca="1"/>
        <v>38</v>
      </c>
      <c r="P52" s="16">
        <f ca="1"/>
        <v>29</v>
      </c>
      <c r="Q52" s="16">
        <f ca="1"/>
        <v>33</v>
      </c>
      <c r="R52" s="16">
        <f ca="1"/>
        <v>20</v>
      </c>
      <c r="S52" s="16">
        <f ca="1"/>
        <v>116</v>
      </c>
      <c r="T52" s="16">
        <f ca="1"/>
        <v>32</v>
      </c>
      <c r="W52" t="str">
        <f ca="1"/>
        <v>Albania</v>
      </c>
      <c r="X52">
        <f ca="1"/>
        <v>66</v>
      </c>
      <c r="Y52">
        <f ca="1"/>
        <v>100</v>
      </c>
      <c r="AJ52" t="str">
        <f ca="1"/>
        <v>Eritrea</v>
      </c>
      <c r="AK52">
        <f ca="1"/>
        <v>152</v>
      </c>
      <c r="AL52">
        <f ca="1"/>
        <v>184</v>
      </c>
      <c r="AM52">
        <f ca="1"/>
        <v>150</v>
      </c>
      <c r="AN52">
        <f ca="1"/>
        <v>151</v>
      </c>
      <c r="AO52">
        <f ca="1"/>
        <v>159</v>
      </c>
      <c r="AP52">
        <f ca="1"/>
        <v>142</v>
      </c>
      <c r="AQ52" t="str">
        <f ca="1"/>
        <v/>
      </c>
      <c r="AR52">
        <f ca="1"/>
        <v>62</v>
      </c>
      <c r="AS52">
        <f ca="1"/>
        <v>132</v>
      </c>
      <c r="AT52" t="str">
        <f ca="1"/>
        <v/>
      </c>
      <c r="AU52" t="str">
        <f ca="1"/>
        <v/>
      </c>
      <c r="AV52" t="str">
        <f ca="1"/>
        <v/>
      </c>
      <c r="AW52" t="str">
        <f ca="1"/>
        <v/>
      </c>
      <c r="AX52">
        <f ca="1"/>
        <v>180</v>
      </c>
      <c r="AY52">
        <f ca="1"/>
        <v>171</v>
      </c>
      <c r="AZ52" t="str">
        <f ca="1"/>
        <v/>
      </c>
      <c r="BA52">
        <f ca="1"/>
        <v>139</v>
      </c>
      <c r="BB52" t="str">
        <f ca="1"/>
        <v/>
      </c>
      <c r="BF52">
        <v>0</v>
      </c>
    </row>
    <row r="53" spans="1:58" x14ac:dyDescent="0.25">
      <c r="A53">
        <v>49</v>
      </c>
      <c r="B53" t="str">
        <f ca="1"/>
        <v>Albania</v>
      </c>
      <c r="C53" s="16">
        <f ca="1"/>
        <v>66</v>
      </c>
      <c r="D53" s="16">
        <f ca="1"/>
        <v>100</v>
      </c>
      <c r="E53" s="16">
        <f ca="1"/>
        <v>60</v>
      </c>
      <c r="F53" s="16">
        <f ca="1"/>
        <v>63</v>
      </c>
      <c r="G53" s="16">
        <f ca="1"/>
        <v>38</v>
      </c>
      <c r="H53" s="16">
        <f ca="1"/>
        <v>69</v>
      </c>
      <c r="I53" s="16">
        <f ca="1"/>
        <v>78</v>
      </c>
      <c r="J53" s="16">
        <f ca="1"/>
        <v>2</v>
      </c>
      <c r="K53" s="16">
        <f ca="1"/>
        <v>146</v>
      </c>
      <c r="L53" s="16">
        <f ca="1"/>
        <v>70</v>
      </c>
      <c r="M53" s="16">
        <f ca="1"/>
        <v>68</v>
      </c>
      <c r="N53" s="16">
        <f ca="1"/>
        <v>70</v>
      </c>
      <c r="O53" s="16">
        <f ca="1"/>
        <v>73</v>
      </c>
      <c r="P53" s="16">
        <f ca="1"/>
        <v>99</v>
      </c>
      <c r="Q53" s="16">
        <f ca="1"/>
        <v>50</v>
      </c>
      <c r="R53" s="16">
        <f ca="1"/>
        <v>33</v>
      </c>
      <c r="S53" s="16">
        <f ca="1"/>
        <v>122</v>
      </c>
      <c r="T53" s="16" t="str">
        <f ca="1"/>
        <v/>
      </c>
      <c r="W53" t="str">
        <f ca="1"/>
        <v>Panama</v>
      </c>
      <c r="X53">
        <f ca="1"/>
        <v>48</v>
      </c>
      <c r="Y53">
        <f ca="1"/>
        <v>61</v>
      </c>
      <c r="AJ53" t="str">
        <f ca="1"/>
        <v>Estonia</v>
      </c>
      <c r="AK53">
        <f ca="1"/>
        <v>27</v>
      </c>
      <c r="AL53">
        <f ca="1"/>
        <v>42</v>
      </c>
      <c r="AM53">
        <f ca="1"/>
        <v>23</v>
      </c>
      <c r="AN53">
        <f ca="1"/>
        <v>53</v>
      </c>
      <c r="AO53">
        <f ca="1"/>
        <v>24</v>
      </c>
      <c r="AP53">
        <f ca="1"/>
        <v>3</v>
      </c>
      <c r="AQ53">
        <f ca="1"/>
        <v>68</v>
      </c>
      <c r="AR53">
        <f ca="1"/>
        <v>63</v>
      </c>
      <c r="AS53">
        <f ca="1"/>
        <v>155</v>
      </c>
      <c r="AT53">
        <f ca="1"/>
        <v>7</v>
      </c>
      <c r="AU53">
        <f ca="1"/>
        <v>7</v>
      </c>
      <c r="AV53">
        <f ca="1"/>
        <v>6</v>
      </c>
      <c r="AW53">
        <f ca="1"/>
        <v>6</v>
      </c>
      <c r="AX53">
        <f ca="1"/>
        <v>6</v>
      </c>
      <c r="AY53">
        <f ca="1"/>
        <v>6</v>
      </c>
      <c r="AZ53">
        <f ca="1"/>
        <v>23</v>
      </c>
      <c r="BA53">
        <f ca="1"/>
        <v>47</v>
      </c>
      <c r="BB53">
        <f ca="1"/>
        <v>22</v>
      </c>
      <c r="BF53">
        <v>0</v>
      </c>
    </row>
    <row r="54" spans="1:58" x14ac:dyDescent="0.25">
      <c r="A54">
        <v>50</v>
      </c>
      <c r="B54" t="str">
        <f ca="1"/>
        <v>Panama</v>
      </c>
      <c r="C54" s="16">
        <f ca="1"/>
        <v>48</v>
      </c>
      <c r="D54" s="16">
        <f ca="1"/>
        <v>61</v>
      </c>
      <c r="E54" s="16" t="str">
        <f ca="1"/>
        <v/>
      </c>
      <c r="F54" s="16">
        <f ca="1"/>
        <v>63</v>
      </c>
      <c r="G54" s="16">
        <f ca="1"/>
        <v>90</v>
      </c>
      <c r="H54" s="16">
        <f ca="1"/>
        <v>91</v>
      </c>
      <c r="I54" s="16">
        <f ca="1"/>
        <v>47</v>
      </c>
      <c r="J54" s="16">
        <f ca="1"/>
        <v>150</v>
      </c>
      <c r="K54" s="16">
        <f ca="1"/>
        <v>129</v>
      </c>
      <c r="L54" s="16">
        <f ca="1"/>
        <v>67</v>
      </c>
      <c r="M54" s="16">
        <f ca="1"/>
        <v>74</v>
      </c>
      <c r="N54" s="16">
        <f ca="1"/>
        <v>65</v>
      </c>
      <c r="O54" s="16">
        <f ca="1"/>
        <v>59</v>
      </c>
      <c r="P54" s="16">
        <f ca="1"/>
        <v>83</v>
      </c>
      <c r="Q54" s="16">
        <f ca="1"/>
        <v>56</v>
      </c>
      <c r="R54" s="16" t="str">
        <f ca="1"/>
        <v/>
      </c>
      <c r="S54" s="16">
        <f ca="1"/>
        <v>88</v>
      </c>
      <c r="T54" s="16" t="str">
        <f ca="1"/>
        <v/>
      </c>
      <c r="W54" t="str">
        <f ca="1"/>
        <v>Sri Lanka</v>
      </c>
      <c r="X54">
        <f ca="1"/>
        <v>70</v>
      </c>
      <c r="Y54">
        <f ca="1"/>
        <v>130</v>
      </c>
      <c r="AJ54" t="str">
        <f ca="1"/>
        <v>Eswatini</v>
      </c>
      <c r="AK54">
        <f ca="1"/>
        <v>132</v>
      </c>
      <c r="AL54">
        <f ca="1"/>
        <v>125</v>
      </c>
      <c r="AM54">
        <f ca="1"/>
        <v>122</v>
      </c>
      <c r="AN54">
        <f ca="1"/>
        <v>194</v>
      </c>
      <c r="AO54">
        <f ca="1"/>
        <v>149</v>
      </c>
      <c r="AP54">
        <f ca="1"/>
        <v>156</v>
      </c>
      <c r="AQ54" t="str">
        <f ca="1"/>
        <v/>
      </c>
      <c r="AR54">
        <f ca="1"/>
        <v>64</v>
      </c>
      <c r="AS54">
        <f ca="1"/>
        <v>159</v>
      </c>
      <c r="AT54" t="str">
        <f ca="1"/>
        <v/>
      </c>
      <c r="AU54" t="str">
        <f ca="1"/>
        <v/>
      </c>
      <c r="AV54" t="str">
        <f ca="1"/>
        <v/>
      </c>
      <c r="AW54" t="str">
        <f ca="1"/>
        <v/>
      </c>
      <c r="AX54">
        <f ca="1"/>
        <v>85</v>
      </c>
      <c r="AY54">
        <f ca="1"/>
        <v>141</v>
      </c>
      <c r="AZ54">
        <f ca="1"/>
        <v>88</v>
      </c>
      <c r="BA54">
        <f ca="1"/>
        <v>152</v>
      </c>
      <c r="BB54" t="str">
        <f ca="1"/>
        <v/>
      </c>
      <c r="BF54">
        <v>0</v>
      </c>
    </row>
    <row r="55" spans="1:58" x14ac:dyDescent="0.25">
      <c r="A55">
        <v>51</v>
      </c>
      <c r="B55" t="str">
        <f ca="1"/>
        <v>Sri Lanka</v>
      </c>
      <c r="C55" s="16">
        <f ca="1"/>
        <v>70</v>
      </c>
      <c r="D55" s="16">
        <f ca="1"/>
        <v>130</v>
      </c>
      <c r="E55" s="16" t="str">
        <f ca="1"/>
        <v/>
      </c>
      <c r="F55" s="16">
        <f ca="1"/>
        <v>65</v>
      </c>
      <c r="G55" s="16">
        <f ca="1"/>
        <v>74</v>
      </c>
      <c r="H55" s="16">
        <f ca="1"/>
        <v>55</v>
      </c>
      <c r="I55" s="16">
        <f ca="1"/>
        <v>43</v>
      </c>
      <c r="J55" s="16">
        <f ca="1"/>
        <v>182</v>
      </c>
      <c r="K55" s="16">
        <f ca="1"/>
        <v>61</v>
      </c>
      <c r="L55" s="16" t="str">
        <f ca="1"/>
        <v/>
      </c>
      <c r="M55" s="16" t="str">
        <f ca="1"/>
        <v/>
      </c>
      <c r="N55" s="16" t="str">
        <f ca="1"/>
        <v/>
      </c>
      <c r="O55" s="16" t="str">
        <f ca="1"/>
        <v/>
      </c>
      <c r="P55" s="16">
        <f ca="1"/>
        <v>150</v>
      </c>
      <c r="Q55" s="16">
        <f ca="1"/>
        <v>132</v>
      </c>
      <c r="R55" s="16">
        <f ca="1"/>
        <v>129</v>
      </c>
      <c r="S55" s="16">
        <f ca="1"/>
        <v>173</v>
      </c>
      <c r="T55" s="16" t="str">
        <f ca="1"/>
        <v/>
      </c>
      <c r="W55" t="str">
        <f ca="1"/>
        <v>Malaysia</v>
      </c>
      <c r="X55">
        <f ca="1"/>
        <v>40</v>
      </c>
      <c r="Y55">
        <f ca="1"/>
        <v>67</v>
      </c>
      <c r="AJ55" t="str">
        <f ca="1"/>
        <v>Ethiopia</v>
      </c>
      <c r="AK55">
        <f ca="1"/>
        <v>116</v>
      </c>
      <c r="AL55">
        <f ca="1"/>
        <v>172</v>
      </c>
      <c r="AM55">
        <f ca="1"/>
        <v>151</v>
      </c>
      <c r="AN55">
        <f ca="1"/>
        <v>157</v>
      </c>
      <c r="AO55">
        <f ca="1"/>
        <v>155</v>
      </c>
      <c r="AP55">
        <f ca="1"/>
        <v>157</v>
      </c>
      <c r="AQ55" t="str">
        <f ca="1"/>
        <v/>
      </c>
      <c r="AR55">
        <f ca="1"/>
        <v>65</v>
      </c>
      <c r="AS55">
        <f ca="1"/>
        <v>13</v>
      </c>
      <c r="AT55" t="str">
        <f ca="1"/>
        <v/>
      </c>
      <c r="AU55" t="str">
        <f ca="1"/>
        <v/>
      </c>
      <c r="AV55" t="str">
        <f ca="1"/>
        <v/>
      </c>
      <c r="AW55" t="str">
        <f ca="1"/>
        <v/>
      </c>
      <c r="AX55">
        <f ca="1"/>
        <v>141</v>
      </c>
      <c r="AY55">
        <f ca="1"/>
        <v>149</v>
      </c>
      <c r="AZ55">
        <f ca="1"/>
        <v>93</v>
      </c>
      <c r="BA55">
        <f ca="1"/>
        <v>155</v>
      </c>
      <c r="BB55" t="str">
        <f ca="1"/>
        <v/>
      </c>
      <c r="BF55">
        <v>0</v>
      </c>
    </row>
    <row r="56" spans="1:58" x14ac:dyDescent="0.25">
      <c r="A56">
        <v>52</v>
      </c>
      <c r="B56" t="str">
        <f ca="1"/>
        <v>Malaysia</v>
      </c>
      <c r="C56" s="16">
        <f ca="1"/>
        <v>40</v>
      </c>
      <c r="D56" s="16">
        <f ca="1"/>
        <v>67</v>
      </c>
      <c r="E56" s="16">
        <f ca="1"/>
        <v>50</v>
      </c>
      <c r="F56" s="16">
        <f ca="1"/>
        <v>66</v>
      </c>
      <c r="G56" s="16">
        <f ca="1"/>
        <v>63</v>
      </c>
      <c r="H56" s="16">
        <f ca="1"/>
        <v>63</v>
      </c>
      <c r="I56" s="16">
        <f ca="1"/>
        <v>36</v>
      </c>
      <c r="J56" s="16">
        <f ca="1"/>
        <v>117</v>
      </c>
      <c r="K56" s="16">
        <f ca="1"/>
        <v>42</v>
      </c>
      <c r="L56" s="16">
        <f ca="1"/>
        <v>55</v>
      </c>
      <c r="M56" s="16">
        <f ca="1"/>
        <v>53</v>
      </c>
      <c r="N56" s="16">
        <f ca="1"/>
        <v>52</v>
      </c>
      <c r="O56" s="16">
        <f ca="1"/>
        <v>60</v>
      </c>
      <c r="P56" s="16">
        <f ca="1"/>
        <v>107</v>
      </c>
      <c r="Q56" s="16">
        <f ca="1"/>
        <v>42</v>
      </c>
      <c r="R56" s="16">
        <f ca="1"/>
        <v>112</v>
      </c>
      <c r="S56" s="16">
        <f ca="1"/>
        <v>128</v>
      </c>
      <c r="T56" s="16">
        <f ca="1"/>
        <v>48</v>
      </c>
      <c r="W56" t="str">
        <f ca="1"/>
        <v>Montenegro</v>
      </c>
      <c r="X56">
        <f ca="1"/>
        <v>52</v>
      </c>
      <c r="Y56">
        <f ca="1"/>
        <v>81</v>
      </c>
      <c r="AJ56" t="str">
        <f ca="1"/>
        <v>Fiji</v>
      </c>
      <c r="AK56">
        <f ca="1"/>
        <v>80</v>
      </c>
      <c r="AL56">
        <f ca="1"/>
        <v>103</v>
      </c>
      <c r="AM56">
        <f ca="1"/>
        <v>85</v>
      </c>
      <c r="AN56">
        <f ca="1"/>
        <v>143</v>
      </c>
      <c r="AO56">
        <f ca="1"/>
        <v>79</v>
      </c>
      <c r="AP56">
        <f ca="1"/>
        <v>128</v>
      </c>
      <c r="AQ56" t="str">
        <f ca="1"/>
        <v/>
      </c>
      <c r="AR56">
        <f ca="1"/>
        <v>67</v>
      </c>
      <c r="AS56">
        <f ca="1"/>
        <v>162</v>
      </c>
      <c r="AT56" t="str">
        <f ca="1"/>
        <v/>
      </c>
      <c r="AU56" t="str">
        <f ca="1"/>
        <v/>
      </c>
      <c r="AV56" t="str">
        <f ca="1"/>
        <v/>
      </c>
      <c r="AW56" t="str">
        <f ca="1"/>
        <v/>
      </c>
      <c r="AX56">
        <f ca="1"/>
        <v>44</v>
      </c>
      <c r="AY56">
        <f ca="1"/>
        <v>111</v>
      </c>
      <c r="AZ56">
        <f ca="1"/>
        <v>50</v>
      </c>
      <c r="BA56">
        <f ca="1"/>
        <v>32</v>
      </c>
      <c r="BB56" t="str">
        <f ca="1"/>
        <v/>
      </c>
      <c r="BF56">
        <v>1</v>
      </c>
    </row>
    <row r="57" spans="1:58" x14ac:dyDescent="0.25">
      <c r="A57">
        <v>53</v>
      </c>
      <c r="B57" t="str">
        <f ca="1"/>
        <v>Montenegro</v>
      </c>
      <c r="C57" s="16">
        <f ca="1"/>
        <v>52</v>
      </c>
      <c r="D57" s="16">
        <f ca="1"/>
        <v>81</v>
      </c>
      <c r="E57" s="16">
        <f ca="1"/>
        <v>39</v>
      </c>
      <c r="F57" s="16">
        <f ca="1"/>
        <v>67</v>
      </c>
      <c r="G57" s="16">
        <f ca="1"/>
        <v>27</v>
      </c>
      <c r="H57" s="16">
        <f ca="1"/>
        <v>8</v>
      </c>
      <c r="I57" s="16" t="str">
        <f ca="1"/>
        <v/>
      </c>
      <c r="J57" s="16">
        <f ca="1"/>
        <v>129</v>
      </c>
      <c r="K57" s="16">
        <f ca="1"/>
        <v>169</v>
      </c>
      <c r="L57" s="16">
        <f ca="1"/>
        <v>54</v>
      </c>
      <c r="M57" s="16">
        <f ca="1"/>
        <v>55</v>
      </c>
      <c r="N57" s="16">
        <f ca="1"/>
        <v>61</v>
      </c>
      <c r="O57" s="16">
        <f ca="1"/>
        <v>56</v>
      </c>
      <c r="P57" s="16">
        <f ca="1"/>
        <v>40</v>
      </c>
      <c r="Q57" s="16">
        <f ca="1"/>
        <v>103</v>
      </c>
      <c r="R57" s="16">
        <f ca="1"/>
        <v>3</v>
      </c>
      <c r="S57" s="16">
        <f ca="1"/>
        <v>145</v>
      </c>
      <c r="T57" s="16">
        <f ca="1"/>
        <v>42</v>
      </c>
      <c r="W57" t="str">
        <f ca="1"/>
        <v>Argentina</v>
      </c>
      <c r="X57">
        <f ca="1"/>
        <v>54</v>
      </c>
      <c r="Y57">
        <f ca="1"/>
        <v>72</v>
      </c>
      <c r="AJ57" t="str">
        <f ca="1"/>
        <v>Finland</v>
      </c>
      <c r="AK57">
        <f ca="1"/>
        <v>5</v>
      </c>
      <c r="AL57">
        <f ca="1"/>
        <v>16</v>
      </c>
      <c r="AM57" t="str">
        <f ca="1"/>
        <v/>
      </c>
      <c r="AN57">
        <f ca="1"/>
        <v>32</v>
      </c>
      <c r="AO57">
        <f ca="1"/>
        <v>38</v>
      </c>
      <c r="AP57">
        <f ca="1"/>
        <v>7</v>
      </c>
      <c r="AQ57">
        <f ca="1"/>
        <v>12</v>
      </c>
      <c r="AR57">
        <f ca="1"/>
        <v>68</v>
      </c>
      <c r="AS57">
        <f ca="1"/>
        <v>117</v>
      </c>
      <c r="AT57">
        <f ca="1"/>
        <v>12</v>
      </c>
      <c r="AU57">
        <f ca="1"/>
        <v>20</v>
      </c>
      <c r="AV57">
        <f ca="1"/>
        <v>9</v>
      </c>
      <c r="AW57">
        <f ca="1"/>
        <v>14</v>
      </c>
      <c r="AX57">
        <f ca="1"/>
        <v>5</v>
      </c>
      <c r="AY57">
        <f ca="1"/>
        <v>11</v>
      </c>
      <c r="AZ57">
        <f ca="1"/>
        <v>13</v>
      </c>
      <c r="BA57">
        <f ca="1"/>
        <v>39</v>
      </c>
      <c r="BB57">
        <f ca="1"/>
        <v>5</v>
      </c>
      <c r="BF57">
        <v>0</v>
      </c>
    </row>
    <row r="58" spans="1:58" x14ac:dyDescent="0.25">
      <c r="A58">
        <v>54</v>
      </c>
      <c r="B58" t="str">
        <f ca="1"/>
        <v>Argentina</v>
      </c>
      <c r="C58" s="16">
        <f ca="1"/>
        <v>54</v>
      </c>
      <c r="D58" s="16">
        <f ca="1"/>
        <v>72</v>
      </c>
      <c r="E58" s="16">
        <f ca="1"/>
        <v>37</v>
      </c>
      <c r="F58" s="16">
        <f ca="1"/>
        <v>68</v>
      </c>
      <c r="G58" s="16">
        <f ca="1"/>
        <v>88</v>
      </c>
      <c r="H58" s="16">
        <f ca="1"/>
        <v>63</v>
      </c>
      <c r="I58" s="16">
        <f ca="1"/>
        <v>40</v>
      </c>
      <c r="J58" s="16">
        <f ca="1"/>
        <v>7</v>
      </c>
      <c r="K58" s="16">
        <f ca="1"/>
        <v>32</v>
      </c>
      <c r="L58" s="16">
        <f ca="1"/>
        <v>62</v>
      </c>
      <c r="M58" s="16">
        <f ca="1"/>
        <v>66</v>
      </c>
      <c r="N58" s="16">
        <f ca="1"/>
        <v>60</v>
      </c>
      <c r="O58" s="16">
        <f ca="1"/>
        <v>58</v>
      </c>
      <c r="P58" s="16">
        <f ca="1"/>
        <v>66</v>
      </c>
      <c r="Q58" s="16">
        <f ca="1"/>
        <v>144</v>
      </c>
      <c r="R58" s="16">
        <f ca="1"/>
        <v>46</v>
      </c>
      <c r="S58" s="16">
        <f ca="1"/>
        <v>119</v>
      </c>
      <c r="T58" s="16" t="str">
        <f ca="1"/>
        <v/>
      </c>
      <c r="W58" t="str">
        <f ca="1"/>
        <v>Hungary</v>
      </c>
      <c r="X58">
        <f ca="1"/>
        <v>50</v>
      </c>
      <c r="Y58">
        <f ca="1"/>
        <v>50</v>
      </c>
      <c r="AJ58" t="str">
        <f ca="1"/>
        <v>France</v>
      </c>
      <c r="AK58">
        <f ca="1"/>
        <v>23</v>
      </c>
      <c r="AL58">
        <f ca="1"/>
        <v>26</v>
      </c>
      <c r="AM58">
        <f ca="1"/>
        <v>20</v>
      </c>
      <c r="AN58">
        <f ca="1"/>
        <v>19</v>
      </c>
      <c r="AO58">
        <f ca="1"/>
        <v>36</v>
      </c>
      <c r="AP58">
        <f ca="1"/>
        <v>35</v>
      </c>
      <c r="AQ58">
        <f ca="1"/>
        <v>25</v>
      </c>
      <c r="AR58">
        <f ca="1"/>
        <v>69</v>
      </c>
      <c r="AS58">
        <f ca="1"/>
        <v>20</v>
      </c>
      <c r="AT58">
        <f ca="1"/>
        <v>26</v>
      </c>
      <c r="AU58">
        <f ca="1"/>
        <v>26</v>
      </c>
      <c r="AV58">
        <f ca="1"/>
        <v>26</v>
      </c>
      <c r="AW58">
        <f ca="1"/>
        <v>28</v>
      </c>
      <c r="AX58">
        <f ca="1"/>
        <v>21</v>
      </c>
      <c r="AY58">
        <f ca="1"/>
        <v>52</v>
      </c>
      <c r="AZ58">
        <f ca="1"/>
        <v>40</v>
      </c>
      <c r="BA58">
        <f ca="1"/>
        <v>74</v>
      </c>
      <c r="BB58">
        <f ca="1"/>
        <v>9</v>
      </c>
      <c r="BF58">
        <v>0</v>
      </c>
    </row>
    <row r="59" spans="1:58" x14ac:dyDescent="0.25">
      <c r="A59">
        <v>55</v>
      </c>
      <c r="B59" t="str">
        <f ca="1"/>
        <v>Hungary</v>
      </c>
      <c r="C59" s="16">
        <f ca="1"/>
        <v>50</v>
      </c>
      <c r="D59" s="16">
        <f ca="1"/>
        <v>50</v>
      </c>
      <c r="E59" s="16">
        <f ca="1"/>
        <v>36</v>
      </c>
      <c r="F59" s="16">
        <f ca="1"/>
        <v>69</v>
      </c>
      <c r="G59" s="16">
        <f ca="1"/>
        <v>50</v>
      </c>
      <c r="H59" s="16">
        <f ca="1"/>
        <v>28</v>
      </c>
      <c r="I59" s="16">
        <f ca="1"/>
        <v>37</v>
      </c>
      <c r="J59" s="16">
        <f ca="1"/>
        <v>87</v>
      </c>
      <c r="K59" s="16">
        <f ca="1"/>
        <v>97</v>
      </c>
      <c r="L59" s="16">
        <f ca="1"/>
        <v>28</v>
      </c>
      <c r="M59" s="16">
        <f ca="1"/>
        <v>27</v>
      </c>
      <c r="N59" s="16">
        <f ca="1"/>
        <v>27</v>
      </c>
      <c r="O59" s="16">
        <f ca="1"/>
        <v>31</v>
      </c>
      <c r="P59" s="16">
        <f ca="1"/>
        <v>67</v>
      </c>
      <c r="Q59" s="16">
        <f ca="1"/>
        <v>48</v>
      </c>
      <c r="R59" s="16" t="str">
        <f ca="1"/>
        <v/>
      </c>
      <c r="S59" s="16">
        <f ca="1"/>
        <v>111</v>
      </c>
      <c r="T59" s="16">
        <f ca="1"/>
        <v>23</v>
      </c>
      <c r="W59" t="str">
        <f ca="1"/>
        <v>Lithuania</v>
      </c>
      <c r="X59">
        <f ca="1"/>
        <v>39</v>
      </c>
      <c r="Y59">
        <f ca="1"/>
        <v>44</v>
      </c>
      <c r="AJ59" t="str">
        <f ca="1"/>
        <v>Gabon</v>
      </c>
      <c r="AK59">
        <f ca="1"/>
        <v>146</v>
      </c>
      <c r="AL59">
        <f ca="1"/>
        <v>76</v>
      </c>
      <c r="AM59">
        <f ca="1"/>
        <v>103</v>
      </c>
      <c r="AN59">
        <f ca="1"/>
        <v>156</v>
      </c>
      <c r="AO59">
        <f ca="1"/>
        <v>146</v>
      </c>
      <c r="AP59">
        <f ca="1"/>
        <v>145</v>
      </c>
      <c r="AQ59" t="str">
        <f ca="1"/>
        <v/>
      </c>
      <c r="AR59">
        <f ca="1"/>
        <v>71</v>
      </c>
      <c r="AS59">
        <f ca="1"/>
        <v>145</v>
      </c>
      <c r="AT59" t="str">
        <f ca="1"/>
        <v/>
      </c>
      <c r="AU59" t="str">
        <f ca="1"/>
        <v/>
      </c>
      <c r="AV59" t="str">
        <f ca="1"/>
        <v/>
      </c>
      <c r="AW59" t="str">
        <f ca="1"/>
        <v/>
      </c>
      <c r="AX59">
        <f ca="1"/>
        <v>56</v>
      </c>
      <c r="AY59">
        <f ca="1"/>
        <v>115</v>
      </c>
      <c r="AZ59">
        <f ca="1"/>
        <v>56</v>
      </c>
      <c r="BA59">
        <f ca="1"/>
        <v>198</v>
      </c>
      <c r="BB59" t="str">
        <f ca="1"/>
        <v/>
      </c>
      <c r="BF59">
        <v>0</v>
      </c>
    </row>
    <row r="60" spans="1:58" x14ac:dyDescent="0.25">
      <c r="A60">
        <v>56</v>
      </c>
      <c r="B60" t="str">
        <f ca="1"/>
        <v>Lithuania</v>
      </c>
      <c r="C60" s="16">
        <f ca="1"/>
        <v>39</v>
      </c>
      <c r="D60" s="16">
        <f ca="1"/>
        <v>44</v>
      </c>
      <c r="E60" s="16" t="str">
        <f ca="1"/>
        <v/>
      </c>
      <c r="F60" s="16">
        <f ca="1"/>
        <v>70</v>
      </c>
      <c r="G60" s="16">
        <f ca="1"/>
        <v>40</v>
      </c>
      <c r="H60" s="16">
        <f ca="1"/>
        <v>21</v>
      </c>
      <c r="I60" s="16">
        <f ca="1"/>
        <v>63</v>
      </c>
      <c r="J60" s="16">
        <f ca="1"/>
        <v>112</v>
      </c>
      <c r="K60" s="16">
        <f ca="1"/>
        <v>139</v>
      </c>
      <c r="L60" s="16">
        <f ca="1"/>
        <v>30</v>
      </c>
      <c r="M60" s="16">
        <f ca="1"/>
        <v>24</v>
      </c>
      <c r="N60" s="16">
        <f ca="1"/>
        <v>29</v>
      </c>
      <c r="O60" s="16">
        <f ca="1"/>
        <v>32</v>
      </c>
      <c r="P60" s="16">
        <f ca="1"/>
        <v>13</v>
      </c>
      <c r="Q60" s="16">
        <f ca="1"/>
        <v>19</v>
      </c>
      <c r="R60" s="16" t="str">
        <f ca="1"/>
        <v/>
      </c>
      <c r="S60" s="16">
        <f ca="1"/>
        <v>87</v>
      </c>
      <c r="T60" s="16">
        <f ca="1"/>
        <v>26</v>
      </c>
      <c r="W60" t="str">
        <f ca="1"/>
        <v>Serbia</v>
      </c>
      <c r="X60">
        <f ca="1"/>
        <v>64</v>
      </c>
      <c r="Y60">
        <f ca="1"/>
        <v>82</v>
      </c>
      <c r="AJ60" t="str">
        <f ca="1"/>
        <v>Gambia</v>
      </c>
      <c r="AK60">
        <f ca="1"/>
        <v>100</v>
      </c>
      <c r="AL60">
        <f ca="1"/>
        <v>180</v>
      </c>
      <c r="AM60">
        <f ca="1"/>
        <v>149</v>
      </c>
      <c r="AN60">
        <f ca="1"/>
        <v>169</v>
      </c>
      <c r="AO60">
        <f ca="1"/>
        <v>169</v>
      </c>
      <c r="AP60">
        <f ca="1"/>
        <v>159</v>
      </c>
      <c r="AQ60" t="str">
        <f ca="1"/>
        <v/>
      </c>
      <c r="AR60">
        <f ca="1"/>
        <v>72</v>
      </c>
      <c r="AS60">
        <f ca="1"/>
        <v>143</v>
      </c>
      <c r="AT60" t="str">
        <f ca="1"/>
        <v/>
      </c>
      <c r="AU60" t="str">
        <f ca="1"/>
        <v/>
      </c>
      <c r="AV60" t="str">
        <f ca="1"/>
        <v/>
      </c>
      <c r="AW60" t="str">
        <f ca="1"/>
        <v/>
      </c>
      <c r="AX60">
        <f ca="1"/>
        <v>58</v>
      </c>
      <c r="AY60">
        <f ca="1"/>
        <v>102</v>
      </c>
      <c r="AZ60">
        <f ca="1"/>
        <v>90</v>
      </c>
      <c r="BA60">
        <f ca="1"/>
        <v>57</v>
      </c>
      <c r="BB60" t="str">
        <f ca="1"/>
        <v/>
      </c>
      <c r="BF60">
        <v>0</v>
      </c>
    </row>
    <row r="61" spans="1:58" x14ac:dyDescent="0.25">
      <c r="A61">
        <v>57</v>
      </c>
      <c r="B61" t="str">
        <f ca="1"/>
        <v>Serbia</v>
      </c>
      <c r="C61" s="16">
        <f ca="1"/>
        <v>64</v>
      </c>
      <c r="D61" s="16">
        <f ca="1"/>
        <v>82</v>
      </c>
      <c r="E61" s="16">
        <f ca="1"/>
        <v>52</v>
      </c>
      <c r="F61" s="16">
        <f ca="1"/>
        <v>71</v>
      </c>
      <c r="G61" s="16">
        <f ca="1"/>
        <v>44</v>
      </c>
      <c r="H61" s="16">
        <f ca="1"/>
        <v>42</v>
      </c>
      <c r="I61" s="16">
        <f ca="1"/>
        <v>84</v>
      </c>
      <c r="J61" s="16">
        <f ca="1"/>
        <v>170</v>
      </c>
      <c r="K61" s="16">
        <f ca="1"/>
        <v>109</v>
      </c>
      <c r="L61" s="16">
        <f ca="1"/>
        <v>40</v>
      </c>
      <c r="M61" s="16">
        <f ca="1"/>
        <v>42</v>
      </c>
      <c r="N61" s="16">
        <f ca="1"/>
        <v>40</v>
      </c>
      <c r="O61" s="16">
        <f ca="1"/>
        <v>40</v>
      </c>
      <c r="P61" s="16">
        <f ca="1"/>
        <v>98</v>
      </c>
      <c r="Q61" s="16">
        <f ca="1"/>
        <v>59</v>
      </c>
      <c r="R61" s="16">
        <f ca="1"/>
        <v>19</v>
      </c>
      <c r="S61" s="16">
        <f ca="1"/>
        <v>157</v>
      </c>
      <c r="T61" s="16">
        <f ca="1"/>
        <v>38</v>
      </c>
      <c r="W61" t="str">
        <f ca="1"/>
        <v>Romania</v>
      </c>
      <c r="X61">
        <f ca="1"/>
        <v>60</v>
      </c>
      <c r="Y61">
        <f ca="1"/>
        <v>63</v>
      </c>
      <c r="AJ61" t="str">
        <f ca="1"/>
        <v>Georgia</v>
      </c>
      <c r="AK61">
        <f ca="1"/>
        <v>89</v>
      </c>
      <c r="AL61">
        <f ca="1"/>
        <v>105</v>
      </c>
      <c r="AM61" t="str">
        <f ca="1"/>
        <v/>
      </c>
      <c r="AN61">
        <f ca="1"/>
        <v>115</v>
      </c>
      <c r="AO61">
        <f ca="1"/>
        <v>72</v>
      </c>
      <c r="AP61">
        <f ca="1"/>
        <v>67</v>
      </c>
      <c r="AQ61">
        <f ca="1"/>
        <v>87</v>
      </c>
      <c r="AR61">
        <f ca="1"/>
        <v>73</v>
      </c>
      <c r="AS61">
        <f ca="1"/>
        <v>131</v>
      </c>
      <c r="AT61">
        <f ca="1"/>
        <v>65</v>
      </c>
      <c r="AU61">
        <f ca="1"/>
        <v>60</v>
      </c>
      <c r="AV61">
        <f ca="1"/>
        <v>66</v>
      </c>
      <c r="AW61">
        <f ca="1"/>
        <v>66</v>
      </c>
      <c r="AX61">
        <f ca="1"/>
        <v>103</v>
      </c>
      <c r="AY61">
        <f ca="1"/>
        <v>35</v>
      </c>
      <c r="AZ61">
        <f ca="1"/>
        <v>47</v>
      </c>
      <c r="BA61">
        <f ca="1"/>
        <v>131</v>
      </c>
      <c r="BB61" t="str">
        <f ca="1"/>
        <v/>
      </c>
      <c r="BF61">
        <v>0</v>
      </c>
    </row>
    <row r="62" spans="1:58" x14ac:dyDescent="0.25">
      <c r="A62">
        <v>58</v>
      </c>
      <c r="B62" t="str">
        <f ca="1"/>
        <v>Romania</v>
      </c>
      <c r="C62" s="16">
        <f ca="1"/>
        <v>60</v>
      </c>
      <c r="D62" s="16">
        <f ca="1"/>
        <v>63</v>
      </c>
      <c r="E62" s="16">
        <f ca="1"/>
        <v>42</v>
      </c>
      <c r="F62" s="16">
        <f ca="1"/>
        <v>73</v>
      </c>
      <c r="G62" s="16">
        <f ca="1"/>
        <v>43</v>
      </c>
      <c r="H62" s="16">
        <f ca="1"/>
        <v>55</v>
      </c>
      <c r="I62" s="16">
        <f ca="1"/>
        <v>58</v>
      </c>
      <c r="J62" s="16">
        <f ca="1"/>
        <v>159</v>
      </c>
      <c r="K62" s="16">
        <f ca="1"/>
        <v>66</v>
      </c>
      <c r="L62" s="16">
        <f ca="1"/>
        <v>45</v>
      </c>
      <c r="M62" s="16">
        <f ca="1"/>
        <v>45</v>
      </c>
      <c r="N62" s="16">
        <f ca="1"/>
        <v>48</v>
      </c>
      <c r="O62" s="16">
        <f ca="1"/>
        <v>45</v>
      </c>
      <c r="P62" s="16">
        <f ca="1"/>
        <v>49</v>
      </c>
      <c r="Q62" s="16">
        <f ca="1"/>
        <v>47</v>
      </c>
      <c r="R62" s="16" t="str">
        <f ca="1"/>
        <v/>
      </c>
      <c r="S62" s="16">
        <f ca="1"/>
        <v>132</v>
      </c>
      <c r="T62" s="16">
        <f ca="1"/>
        <v>41</v>
      </c>
      <c r="W62" t="str">
        <f ca="1"/>
        <v>Morocco</v>
      </c>
      <c r="X62">
        <f ca="1"/>
        <v>93</v>
      </c>
      <c r="Y62">
        <f ca="1"/>
        <v>133</v>
      </c>
      <c r="AJ62" t="str">
        <f ca="1"/>
        <v>Germany</v>
      </c>
      <c r="AK62">
        <f ca="1"/>
        <v>12</v>
      </c>
      <c r="AL62">
        <f ca="1"/>
        <v>19</v>
      </c>
      <c r="AM62" t="str">
        <f ca="1"/>
        <v/>
      </c>
      <c r="AN62">
        <f ca="1"/>
        <v>37</v>
      </c>
      <c r="AO62">
        <f ca="1"/>
        <v>14</v>
      </c>
      <c r="AP62">
        <f ca="1"/>
        <v>26</v>
      </c>
      <c r="AQ62">
        <f ca="1"/>
        <v>26</v>
      </c>
      <c r="AR62">
        <f ca="1"/>
        <v>74</v>
      </c>
      <c r="AS62">
        <f ca="1"/>
        <v>19</v>
      </c>
      <c r="AT62">
        <f ca="1"/>
        <v>24</v>
      </c>
      <c r="AU62">
        <f ca="1"/>
        <v>24</v>
      </c>
      <c r="AV62">
        <f ca="1"/>
        <v>22</v>
      </c>
      <c r="AW62">
        <f ca="1"/>
        <v>21</v>
      </c>
      <c r="AX62">
        <f ca="1"/>
        <v>10</v>
      </c>
      <c r="AY62">
        <f ca="1"/>
        <v>14</v>
      </c>
      <c r="AZ62">
        <f ca="1"/>
        <v>12</v>
      </c>
      <c r="BA62">
        <f ca="1"/>
        <v>76</v>
      </c>
      <c r="BB62">
        <f ca="1"/>
        <v>3</v>
      </c>
      <c r="BF62">
        <v>0</v>
      </c>
    </row>
    <row r="63" spans="1:58" x14ac:dyDescent="0.25">
      <c r="A63">
        <v>59</v>
      </c>
      <c r="B63" t="str">
        <f ca="1"/>
        <v>Bosnia and Herzegovina</v>
      </c>
      <c r="C63" s="16">
        <f ca="1"/>
        <v>94</v>
      </c>
      <c r="D63" s="16" t="str">
        <f ca="1"/>
        <v/>
      </c>
      <c r="E63" s="16">
        <f ca="1"/>
        <v>65</v>
      </c>
      <c r="F63" s="16">
        <f ca="1"/>
        <v>74</v>
      </c>
      <c r="G63" s="16">
        <f ca="1"/>
        <v>26</v>
      </c>
      <c r="H63" s="16">
        <f ca="1"/>
        <v>43</v>
      </c>
      <c r="I63" s="16">
        <f ca="1"/>
        <v>94</v>
      </c>
      <c r="J63" s="16">
        <f ca="1"/>
        <v>24</v>
      </c>
      <c r="K63" s="16">
        <f ca="1"/>
        <v>135</v>
      </c>
      <c r="L63" s="16" t="str">
        <f ca="1"/>
        <v/>
      </c>
      <c r="M63" s="16" t="str">
        <f ca="1"/>
        <v/>
      </c>
      <c r="N63" s="16" t="str">
        <f ca="1"/>
        <v/>
      </c>
      <c r="O63" s="16" t="str">
        <f ca="1"/>
        <v/>
      </c>
      <c r="P63" s="16">
        <f ca="1"/>
        <v>81</v>
      </c>
      <c r="Q63" s="16">
        <f ca="1"/>
        <v>68</v>
      </c>
      <c r="R63" s="16">
        <f ca="1"/>
        <v>1</v>
      </c>
      <c r="S63" s="16">
        <f ca="1"/>
        <v>192</v>
      </c>
      <c r="T63" s="16">
        <f ca="1"/>
        <v>50</v>
      </c>
      <c r="W63" t="str">
        <f ca="1"/>
        <v>Mexico</v>
      </c>
      <c r="X63">
        <f ca="1"/>
        <v>90</v>
      </c>
      <c r="Y63">
        <f ca="1"/>
        <v>78</v>
      </c>
      <c r="AJ63" t="str">
        <f ca="1"/>
        <v>Ghana</v>
      </c>
      <c r="AK63">
        <f ca="1"/>
        <v>65</v>
      </c>
      <c r="AL63">
        <f ca="1"/>
        <v>149</v>
      </c>
      <c r="AM63">
        <f ca="1"/>
        <v>124</v>
      </c>
      <c r="AN63">
        <f ca="1"/>
        <v>163</v>
      </c>
      <c r="AO63">
        <f ca="1"/>
        <v>153</v>
      </c>
      <c r="AP63">
        <f ca="1"/>
        <v>154</v>
      </c>
      <c r="AQ63">
        <f ca="1"/>
        <v>95</v>
      </c>
      <c r="AR63">
        <f ca="1"/>
        <v>75</v>
      </c>
      <c r="AS63">
        <f ca="1"/>
        <v>46</v>
      </c>
      <c r="AT63" t="str">
        <f ca="1"/>
        <v/>
      </c>
      <c r="AU63" t="str">
        <f ca="1"/>
        <v/>
      </c>
      <c r="AV63" t="str">
        <f ca="1"/>
        <v/>
      </c>
      <c r="AW63" t="str">
        <f ca="1"/>
        <v/>
      </c>
      <c r="AX63">
        <f ca="1"/>
        <v>50</v>
      </c>
      <c r="AY63">
        <f ca="1"/>
        <v>89</v>
      </c>
      <c r="AZ63">
        <f ca="1"/>
        <v>83</v>
      </c>
      <c r="BA63">
        <f ca="1"/>
        <v>133</v>
      </c>
      <c r="BB63" t="str">
        <f ca="1"/>
        <v/>
      </c>
      <c r="BF63">
        <v>0</v>
      </c>
    </row>
    <row r="64" spans="1:58" x14ac:dyDescent="0.25">
      <c r="A64">
        <v>60</v>
      </c>
      <c r="B64" t="str">
        <f ca="1"/>
        <v>Morocco</v>
      </c>
      <c r="C64" s="16">
        <f ca="1"/>
        <v>93</v>
      </c>
      <c r="D64" s="16">
        <f ca="1"/>
        <v>133</v>
      </c>
      <c r="E64" s="16">
        <f ca="1"/>
        <v>101</v>
      </c>
      <c r="F64" s="16">
        <f ca="1"/>
        <v>76</v>
      </c>
      <c r="G64" s="16">
        <f ca="1"/>
        <v>102</v>
      </c>
      <c r="H64" s="16">
        <f ca="1"/>
        <v>109</v>
      </c>
      <c r="I64" s="16">
        <f ca="1"/>
        <v>65</v>
      </c>
      <c r="J64" s="16">
        <f ca="1"/>
        <v>130</v>
      </c>
      <c r="K64" s="16">
        <f ca="1"/>
        <v>38</v>
      </c>
      <c r="L64" s="16">
        <f ca="1"/>
        <v>76</v>
      </c>
      <c r="M64" s="16">
        <f ca="1"/>
        <v>71</v>
      </c>
      <c r="N64" s="16">
        <f ca="1"/>
        <v>76</v>
      </c>
      <c r="O64" s="16">
        <f ca="1"/>
        <v>78</v>
      </c>
      <c r="P64" s="16">
        <f ca="1"/>
        <v>129</v>
      </c>
      <c r="Q64" s="16">
        <f ca="1"/>
        <v>97</v>
      </c>
      <c r="R64" s="16">
        <f ca="1"/>
        <v>65</v>
      </c>
      <c r="S64" s="16">
        <f ca="1"/>
        <v>61</v>
      </c>
      <c r="T64" s="16" t="str">
        <f ca="1"/>
        <v/>
      </c>
      <c r="W64" t="str">
        <f ca="1"/>
        <v>Nicaragua</v>
      </c>
      <c r="X64">
        <f ca="1"/>
        <v>143</v>
      </c>
      <c r="Y64">
        <f ca="1"/>
        <v>143</v>
      </c>
      <c r="AJ64" t="str">
        <f ca="1"/>
        <v>Greece</v>
      </c>
      <c r="AK64">
        <f ca="1"/>
        <v>20</v>
      </c>
      <c r="AL64">
        <f ca="1"/>
        <v>49</v>
      </c>
      <c r="AM64">
        <f ca="1"/>
        <v>25</v>
      </c>
      <c r="AN64">
        <f ca="1"/>
        <v>38</v>
      </c>
      <c r="AO64">
        <f ca="1"/>
        <v>35</v>
      </c>
      <c r="AP64">
        <f ca="1"/>
        <v>31</v>
      </c>
      <c r="AQ64">
        <f ca="1"/>
        <v>22</v>
      </c>
      <c r="AR64">
        <f ca="1"/>
        <v>76</v>
      </c>
      <c r="AS64">
        <f ca="1"/>
        <v>92</v>
      </c>
      <c r="AT64">
        <f ca="1"/>
        <v>43</v>
      </c>
      <c r="AU64">
        <f ca="1"/>
        <v>44</v>
      </c>
      <c r="AV64">
        <f ca="1"/>
        <v>44</v>
      </c>
      <c r="AW64">
        <f ca="1"/>
        <v>41</v>
      </c>
      <c r="AX64">
        <f ca="1"/>
        <v>88</v>
      </c>
      <c r="AY64">
        <f ca="1"/>
        <v>77</v>
      </c>
      <c r="AZ64">
        <f ca="1"/>
        <v>27</v>
      </c>
      <c r="BA64">
        <f ca="1"/>
        <v>121</v>
      </c>
      <c r="BB64">
        <f ca="1"/>
        <v>36</v>
      </c>
      <c r="BF64">
        <v>0</v>
      </c>
    </row>
    <row r="65" spans="1:58" x14ac:dyDescent="0.25">
      <c r="A65">
        <v>61</v>
      </c>
      <c r="B65" t="str">
        <f ca="1"/>
        <v>Mexico</v>
      </c>
      <c r="C65" s="16">
        <f ca="1"/>
        <v>90</v>
      </c>
      <c r="D65" s="16">
        <f ca="1"/>
        <v>78</v>
      </c>
      <c r="E65" s="16">
        <f ca="1"/>
        <v>63</v>
      </c>
      <c r="F65" s="16">
        <f ca="1"/>
        <v>77</v>
      </c>
      <c r="G65" s="16">
        <f ca="1"/>
        <v>93</v>
      </c>
      <c r="H65" s="16">
        <f ca="1"/>
        <v>86</v>
      </c>
      <c r="I65" s="16">
        <f ca="1"/>
        <v>32</v>
      </c>
      <c r="J65" s="16">
        <f ca="1"/>
        <v>124</v>
      </c>
      <c r="K65" s="16">
        <f ca="1"/>
        <v>10</v>
      </c>
      <c r="L65" s="16">
        <f ca="1"/>
        <v>52</v>
      </c>
      <c r="M65" s="16">
        <f ca="1"/>
        <v>57</v>
      </c>
      <c r="N65" s="16">
        <f ca="1"/>
        <v>57</v>
      </c>
      <c r="O65" s="16">
        <f ca="1"/>
        <v>49</v>
      </c>
      <c r="P65" s="16">
        <f ca="1"/>
        <v>121</v>
      </c>
      <c r="Q65" s="16">
        <f ca="1"/>
        <v>67</v>
      </c>
      <c r="R65" s="16">
        <f ca="1"/>
        <v>65</v>
      </c>
      <c r="S65" s="16">
        <f ca="1"/>
        <v>148</v>
      </c>
      <c r="T65" s="16" t="str">
        <f ca="1"/>
        <v/>
      </c>
      <c r="W65" t="str">
        <f ca="1"/>
        <v>Latvia</v>
      </c>
      <c r="X65">
        <f ca="1"/>
        <v>37</v>
      </c>
      <c r="Y65">
        <f ca="1"/>
        <v>48</v>
      </c>
      <c r="AJ65" t="str">
        <f ca="1"/>
        <v>Guatemala</v>
      </c>
      <c r="AK65">
        <f ca="1"/>
        <v>100</v>
      </c>
      <c r="AL65">
        <f ca="1"/>
        <v>111</v>
      </c>
      <c r="AM65">
        <f ca="1"/>
        <v>116</v>
      </c>
      <c r="AN65">
        <f ca="1"/>
        <v>140</v>
      </c>
      <c r="AO65">
        <f ca="1"/>
        <v>116</v>
      </c>
      <c r="AP65">
        <f ca="1"/>
        <v>118</v>
      </c>
      <c r="AQ65">
        <f ca="1"/>
        <v>90</v>
      </c>
      <c r="AR65">
        <f ca="1"/>
        <v>80</v>
      </c>
      <c r="AS65">
        <f ca="1"/>
        <v>71</v>
      </c>
      <c r="AT65">
        <f ca="1"/>
        <v>71</v>
      </c>
      <c r="AU65">
        <f ca="1"/>
        <v>76</v>
      </c>
      <c r="AV65">
        <f ca="1"/>
        <v>72</v>
      </c>
      <c r="AW65">
        <f ca="1"/>
        <v>66</v>
      </c>
      <c r="AX65">
        <f ca="1"/>
        <v>138</v>
      </c>
      <c r="AY65">
        <f ca="1"/>
        <v>69</v>
      </c>
      <c r="AZ65">
        <f ca="1"/>
        <v>136</v>
      </c>
      <c r="BA65">
        <f ca="1"/>
        <v>196</v>
      </c>
      <c r="BB65" t="str">
        <f ca="1"/>
        <v/>
      </c>
      <c r="BF65">
        <v>0</v>
      </c>
    </row>
    <row r="66" spans="1:58" x14ac:dyDescent="0.25">
      <c r="A66">
        <v>62</v>
      </c>
      <c r="B66" t="str">
        <f ca="1"/>
        <v>Trinidad and Tobago</v>
      </c>
      <c r="C66" s="16">
        <f ca="1"/>
        <v>43</v>
      </c>
      <c r="D66" s="16" t="str">
        <f ca="1"/>
        <v/>
      </c>
      <c r="E66" s="16">
        <f ca="1"/>
        <v>48</v>
      </c>
      <c r="F66" s="16">
        <f ca="1"/>
        <v>79</v>
      </c>
      <c r="G66" s="16">
        <f ca="1"/>
        <v>70</v>
      </c>
      <c r="H66" s="16">
        <f ca="1"/>
        <v>103</v>
      </c>
      <c r="I66" s="16">
        <f ca="1"/>
        <v>51</v>
      </c>
      <c r="J66" s="16">
        <f ca="1"/>
        <v>196</v>
      </c>
      <c r="K66" s="16">
        <f ca="1"/>
        <v>157</v>
      </c>
      <c r="L66" s="16" t="str">
        <f ca="1"/>
        <v/>
      </c>
      <c r="M66" s="16" t="str">
        <f ca="1"/>
        <v/>
      </c>
      <c r="N66" s="16" t="str">
        <f ca="1"/>
        <v/>
      </c>
      <c r="O66" s="16" t="str">
        <f ca="1"/>
        <v/>
      </c>
      <c r="P66" s="16">
        <f ca="1"/>
        <v>25</v>
      </c>
      <c r="Q66" s="16">
        <f ca="1"/>
        <v>99</v>
      </c>
      <c r="R66" s="16">
        <f ca="1"/>
        <v>51</v>
      </c>
      <c r="S66" s="16">
        <f ca="1"/>
        <v>38</v>
      </c>
      <c r="T66" s="16" t="str">
        <f ca="1"/>
        <v/>
      </c>
      <c r="W66" t="str">
        <f ca="1"/>
        <v>Vietnam</v>
      </c>
      <c r="X66">
        <f ca="1"/>
        <v>136</v>
      </c>
      <c r="Y66">
        <f ca="1"/>
        <v>122</v>
      </c>
      <c r="AJ66" t="str">
        <f ca="1"/>
        <v>Guinea</v>
      </c>
      <c r="AK66">
        <f ca="1"/>
        <v>145</v>
      </c>
      <c r="AL66">
        <f ca="1"/>
        <v>163</v>
      </c>
      <c r="AM66">
        <f ca="1"/>
        <v>155</v>
      </c>
      <c r="AN66">
        <f ca="1"/>
        <v>191</v>
      </c>
      <c r="AO66">
        <f ca="1"/>
        <v>176</v>
      </c>
      <c r="AP66">
        <f ca="1"/>
        <v>187</v>
      </c>
      <c r="AQ66" t="str">
        <f ca="1"/>
        <v/>
      </c>
      <c r="AR66">
        <f ca="1"/>
        <v>81</v>
      </c>
      <c r="AS66">
        <f ca="1"/>
        <v>77</v>
      </c>
      <c r="AT66" t="str">
        <f ca="1"/>
        <v/>
      </c>
      <c r="AU66" t="str">
        <f ca="1"/>
        <v/>
      </c>
      <c r="AV66" t="str">
        <f ca="1"/>
        <v/>
      </c>
      <c r="AW66" t="str">
        <f ca="1"/>
        <v/>
      </c>
      <c r="AX66">
        <f ca="1"/>
        <v>78</v>
      </c>
      <c r="AY66">
        <f ca="1"/>
        <v>129</v>
      </c>
      <c r="AZ66" t="str">
        <f ca="1"/>
        <v/>
      </c>
      <c r="BA66">
        <f ca="1"/>
        <v>90</v>
      </c>
      <c r="BB66" t="str">
        <f ca="1"/>
        <v/>
      </c>
      <c r="BF66">
        <v>1</v>
      </c>
    </row>
    <row r="67" spans="1:58" x14ac:dyDescent="0.25">
      <c r="A67">
        <v>63</v>
      </c>
      <c r="B67" t="str">
        <f ca="1"/>
        <v>Nicaragua</v>
      </c>
      <c r="C67" s="16">
        <f ca="1"/>
        <v>143</v>
      </c>
      <c r="D67" s="16">
        <f ca="1"/>
        <v>143</v>
      </c>
      <c r="E67" s="16">
        <f ca="1"/>
        <v>110</v>
      </c>
      <c r="F67" s="16">
        <f ca="1"/>
        <v>80</v>
      </c>
      <c r="G67" s="16">
        <f ca="1"/>
        <v>112</v>
      </c>
      <c r="H67" s="16">
        <f ca="1"/>
        <v>96</v>
      </c>
      <c r="I67" s="16">
        <f ca="1"/>
        <v>76</v>
      </c>
      <c r="J67" s="16">
        <f ca="1"/>
        <v>139</v>
      </c>
      <c r="K67" s="16">
        <f ca="1"/>
        <v>108</v>
      </c>
      <c r="L67" s="16" t="str">
        <f ca="1"/>
        <v/>
      </c>
      <c r="M67" s="16" t="str">
        <f ca="1"/>
        <v/>
      </c>
      <c r="N67" s="16" t="str">
        <f ca="1"/>
        <v/>
      </c>
      <c r="O67" s="16" t="str">
        <f ca="1"/>
        <v/>
      </c>
      <c r="P67" s="16">
        <f ca="1"/>
        <v>163</v>
      </c>
      <c r="Q67" s="16">
        <f ca="1"/>
        <v>122</v>
      </c>
      <c r="R67" s="16">
        <f ca="1"/>
        <v>111</v>
      </c>
      <c r="S67" s="16">
        <f ca="1"/>
        <v>143</v>
      </c>
      <c r="T67" s="16" t="str">
        <f ca="1"/>
        <v/>
      </c>
      <c r="W67" t="str">
        <f ca="1"/>
        <v>Iran</v>
      </c>
      <c r="X67">
        <f ca="1"/>
        <v>153</v>
      </c>
      <c r="Y67">
        <f ca="1"/>
        <v>51</v>
      </c>
      <c r="AJ67" t="str">
        <f ca="1"/>
        <v>Guinea-Bissau</v>
      </c>
      <c r="AK67">
        <f ca="1"/>
        <v>140</v>
      </c>
      <c r="AL67">
        <f ca="1"/>
        <v>179</v>
      </c>
      <c r="AM67">
        <f ca="1"/>
        <v>153</v>
      </c>
      <c r="AN67">
        <f ca="1"/>
        <v>185</v>
      </c>
      <c r="AO67">
        <f ca="1"/>
        <v>181</v>
      </c>
      <c r="AP67">
        <f ca="1"/>
        <v>177</v>
      </c>
      <c r="AQ67" t="str">
        <f ca="1"/>
        <v/>
      </c>
      <c r="AR67">
        <f ca="1"/>
        <v>82</v>
      </c>
      <c r="AS67">
        <f ca="1"/>
        <v>151</v>
      </c>
      <c r="AT67" t="str">
        <f ca="1"/>
        <v/>
      </c>
      <c r="AU67" t="str">
        <f ca="1"/>
        <v/>
      </c>
      <c r="AV67" t="str">
        <f ca="1"/>
        <v/>
      </c>
      <c r="AW67" t="str">
        <f ca="1"/>
        <v/>
      </c>
      <c r="AX67">
        <f ca="1"/>
        <v>92</v>
      </c>
      <c r="AY67">
        <f ca="1"/>
        <v>165</v>
      </c>
      <c r="AZ67" t="str">
        <f ca="1"/>
        <v/>
      </c>
      <c r="BA67">
        <f ca="1"/>
        <v>68</v>
      </c>
      <c r="BB67" t="str">
        <f ca="1"/>
        <v/>
      </c>
      <c r="BF67">
        <v>0</v>
      </c>
    </row>
    <row r="68" spans="1:58" x14ac:dyDescent="0.25">
      <c r="A68">
        <v>64</v>
      </c>
      <c r="B68" t="str">
        <f ca="1"/>
        <v>Latvia</v>
      </c>
      <c r="C68" s="16">
        <f ca="1"/>
        <v>37</v>
      </c>
      <c r="D68" s="16">
        <f ca="1"/>
        <v>48</v>
      </c>
      <c r="E68" s="16">
        <f ca="1"/>
        <v>29</v>
      </c>
      <c r="F68" s="16">
        <f ca="1"/>
        <v>81</v>
      </c>
      <c r="G68" s="16">
        <f ca="1"/>
        <v>59</v>
      </c>
      <c r="H68" s="16">
        <f ca="1"/>
        <v>28</v>
      </c>
      <c r="I68" s="16">
        <f ca="1"/>
        <v>66</v>
      </c>
      <c r="J68" s="16">
        <f ca="1"/>
        <v>107</v>
      </c>
      <c r="K68" s="16">
        <f ca="1"/>
        <v>149</v>
      </c>
      <c r="L68" s="16">
        <f ca="1"/>
        <v>23</v>
      </c>
      <c r="M68" s="16">
        <f ca="1"/>
        <v>21</v>
      </c>
      <c r="N68" s="16">
        <f ca="1"/>
        <v>19</v>
      </c>
      <c r="O68" s="16">
        <f ca="1"/>
        <v>26</v>
      </c>
      <c r="P68" s="16">
        <f ca="1"/>
        <v>12</v>
      </c>
      <c r="Q68" s="16">
        <f ca="1"/>
        <v>17</v>
      </c>
      <c r="R68" s="16">
        <f ca="1"/>
        <v>6</v>
      </c>
      <c r="S68" s="16">
        <f ca="1"/>
        <v>117</v>
      </c>
      <c r="T68" s="16">
        <f ca="1"/>
        <v>35</v>
      </c>
      <c r="W68" t="str">
        <f ca="1"/>
        <v>Kazakhstan</v>
      </c>
      <c r="X68">
        <f ca="1"/>
        <v>120</v>
      </c>
      <c r="Y68">
        <f ca="1"/>
        <v>80</v>
      </c>
      <c r="AJ68" t="str">
        <f ca="1"/>
        <v>Guyana</v>
      </c>
      <c r="AK68">
        <f ca="1"/>
        <v>67</v>
      </c>
      <c r="AL68">
        <f ca="1"/>
        <v>59</v>
      </c>
      <c r="AM68">
        <f ca="1"/>
        <v>77</v>
      </c>
      <c r="AN68">
        <f ca="1"/>
        <v>153</v>
      </c>
      <c r="AO68">
        <f ca="1"/>
        <v>122</v>
      </c>
      <c r="AP68">
        <f ca="1"/>
        <v>131</v>
      </c>
      <c r="AQ68" t="str">
        <f ca="1"/>
        <v/>
      </c>
      <c r="AR68">
        <f ca="1"/>
        <v>83</v>
      </c>
      <c r="AS68">
        <f ca="1"/>
        <v>165</v>
      </c>
      <c r="AT68" t="str">
        <f ca="1"/>
        <v/>
      </c>
      <c r="AU68" t="str">
        <f ca="1"/>
        <v/>
      </c>
      <c r="AV68" t="str">
        <f ca="1"/>
        <v/>
      </c>
      <c r="AW68" t="str">
        <f ca="1"/>
        <v/>
      </c>
      <c r="AX68">
        <f ca="1"/>
        <v>77</v>
      </c>
      <c r="AY68">
        <f ca="1"/>
        <v>91</v>
      </c>
      <c r="AZ68" t="str">
        <f ca="1"/>
        <v/>
      </c>
      <c r="BA68">
        <f ca="1"/>
        <v>63</v>
      </c>
      <c r="BB68" t="str">
        <f ca="1"/>
        <v/>
      </c>
      <c r="BF68">
        <v>0</v>
      </c>
    </row>
    <row r="69" spans="1:58" x14ac:dyDescent="0.25">
      <c r="A69">
        <v>65</v>
      </c>
      <c r="B69" t="str">
        <f ca="1"/>
        <v>Vietnam</v>
      </c>
      <c r="C69" s="16">
        <f ca="1"/>
        <v>136</v>
      </c>
      <c r="D69" s="16">
        <f ca="1"/>
        <v>122</v>
      </c>
      <c r="E69" s="16">
        <f ca="1"/>
        <v>88</v>
      </c>
      <c r="F69" s="16">
        <f ca="1"/>
        <v>81</v>
      </c>
      <c r="G69" s="16">
        <f ca="1"/>
        <v>89</v>
      </c>
      <c r="H69" s="16">
        <f ca="1"/>
        <v>114</v>
      </c>
      <c r="I69" s="16">
        <f ca="1"/>
        <v>61</v>
      </c>
      <c r="J69" s="16">
        <f ca="1"/>
        <v>210</v>
      </c>
      <c r="K69" s="16">
        <f ca="1"/>
        <v>16</v>
      </c>
      <c r="L69" s="16">
        <f ca="1"/>
        <v>34</v>
      </c>
      <c r="M69" s="16">
        <f ca="1"/>
        <v>31</v>
      </c>
      <c r="N69" s="16">
        <f ca="1"/>
        <v>35</v>
      </c>
      <c r="O69" s="16">
        <f ca="1"/>
        <v>34</v>
      </c>
      <c r="P69" s="16">
        <f ca="1"/>
        <v>174</v>
      </c>
      <c r="Q69" s="16">
        <f ca="1"/>
        <v>84</v>
      </c>
      <c r="R69" s="16">
        <f ca="1"/>
        <v>101</v>
      </c>
      <c r="S69" s="16">
        <f ca="1"/>
        <v>191</v>
      </c>
      <c r="T69" s="16" t="str">
        <f ca="1"/>
        <v/>
      </c>
      <c r="W69" t="str">
        <f ca="1"/>
        <v>Lebanon</v>
      </c>
      <c r="X69">
        <f ca="1"/>
        <v>112</v>
      </c>
      <c r="Y69">
        <f ca="1"/>
        <v>126</v>
      </c>
      <c r="AJ69" t="str">
        <f ca="1"/>
        <v>Haiti</v>
      </c>
      <c r="AK69">
        <f ca="1"/>
        <v>129</v>
      </c>
      <c r="AL69">
        <f ca="1"/>
        <v>158</v>
      </c>
      <c r="AM69">
        <f ca="1"/>
        <v>136</v>
      </c>
      <c r="AN69">
        <f ca="1"/>
        <v>164</v>
      </c>
      <c r="AO69">
        <f ca="1"/>
        <v>160</v>
      </c>
      <c r="AP69">
        <f ca="1"/>
        <v>168</v>
      </c>
      <c r="AQ69">
        <f ca="1"/>
        <v>110</v>
      </c>
      <c r="AR69">
        <f ca="1"/>
        <v>84</v>
      </c>
      <c r="AS69">
        <f ca="1"/>
        <v>80</v>
      </c>
      <c r="AT69" t="str">
        <f ca="1"/>
        <v/>
      </c>
      <c r="AU69" t="str">
        <f ca="1"/>
        <v/>
      </c>
      <c r="AV69" t="str">
        <f ca="1"/>
        <v/>
      </c>
      <c r="AW69" t="str">
        <f ca="1"/>
        <v/>
      </c>
      <c r="AX69">
        <f ca="1"/>
        <v>93</v>
      </c>
      <c r="AY69">
        <f ca="1"/>
        <v>145</v>
      </c>
      <c r="AZ69" t="str">
        <f ca="1"/>
        <v/>
      </c>
      <c r="BA69">
        <f ca="1"/>
        <v>95</v>
      </c>
      <c r="BB69" t="str">
        <f ca="1"/>
        <v/>
      </c>
      <c r="BF69">
        <v>0</v>
      </c>
    </row>
    <row r="70" spans="1:58" x14ac:dyDescent="0.25">
      <c r="A70">
        <v>66</v>
      </c>
      <c r="B70" t="str">
        <f ca="1"/>
        <v>Iran</v>
      </c>
      <c r="C70" s="16">
        <f ca="1"/>
        <v>153</v>
      </c>
      <c r="D70" s="16">
        <f ca="1"/>
        <v>51</v>
      </c>
      <c r="E70" s="16">
        <f ca="1"/>
        <v>64</v>
      </c>
      <c r="F70" s="16">
        <f ca="1"/>
        <v>83</v>
      </c>
      <c r="G70" s="16">
        <f ca="1"/>
        <v>67</v>
      </c>
      <c r="H70" s="16">
        <f ca="1"/>
        <v>81</v>
      </c>
      <c r="I70" s="16">
        <f ca="1"/>
        <v>88</v>
      </c>
      <c r="J70" s="16">
        <f ca="1"/>
        <v>91</v>
      </c>
      <c r="K70" s="16">
        <f ca="1"/>
        <v>17</v>
      </c>
      <c r="L70" s="16" t="str">
        <f ca="1"/>
        <v/>
      </c>
      <c r="M70" s="16" t="str">
        <f ca="1"/>
        <v/>
      </c>
      <c r="N70" s="16" t="str">
        <f ca="1"/>
        <v/>
      </c>
      <c r="O70" s="16" t="str">
        <f ca="1"/>
        <v/>
      </c>
      <c r="P70" s="16">
        <f ca="1"/>
        <v>176</v>
      </c>
      <c r="Q70" s="16">
        <f ca="1"/>
        <v>170</v>
      </c>
      <c r="R70" s="16">
        <f ca="1"/>
        <v>69</v>
      </c>
      <c r="S70" s="16">
        <f ca="1"/>
        <v>170</v>
      </c>
      <c r="T70" s="16" t="str">
        <f ca="1"/>
        <v/>
      </c>
      <c r="W70" t="str">
        <f ca="1"/>
        <v>Bulgaria</v>
      </c>
      <c r="X70">
        <f ca="1"/>
        <v>62</v>
      </c>
      <c r="Y70">
        <f ca="1"/>
        <v>68</v>
      </c>
      <c r="AJ70" t="str">
        <f ca="1"/>
        <v>Honduras</v>
      </c>
      <c r="AK70">
        <f ca="1"/>
        <v>95</v>
      </c>
      <c r="AL70">
        <f ca="1"/>
        <v>142</v>
      </c>
      <c r="AM70">
        <f ca="1"/>
        <v>118</v>
      </c>
      <c r="AN70">
        <f ca="1"/>
        <v>126</v>
      </c>
      <c r="AO70">
        <f ca="1"/>
        <v>101</v>
      </c>
      <c r="AP70">
        <f ca="1"/>
        <v>98</v>
      </c>
      <c r="AQ70">
        <f ca="1"/>
        <v>91</v>
      </c>
      <c r="AR70">
        <f ca="1"/>
        <v>85</v>
      </c>
      <c r="AS70">
        <f ca="1"/>
        <v>96</v>
      </c>
      <c r="AT70" t="str">
        <f ca="1"/>
        <v/>
      </c>
      <c r="AU70" t="str">
        <f ca="1"/>
        <v/>
      </c>
      <c r="AV70" t="str">
        <f ca="1"/>
        <v/>
      </c>
      <c r="AW70" t="str">
        <f ca="1"/>
        <v/>
      </c>
      <c r="AX70">
        <f ca="1"/>
        <v>146</v>
      </c>
      <c r="AY70">
        <f ca="1"/>
        <v>92</v>
      </c>
      <c r="AZ70">
        <f ca="1"/>
        <v>114</v>
      </c>
      <c r="BA70">
        <f ca="1"/>
        <v>193</v>
      </c>
      <c r="BB70" t="str">
        <f ca="1"/>
        <v/>
      </c>
      <c r="BF70">
        <v>0</v>
      </c>
    </row>
    <row r="71" spans="1:58" x14ac:dyDescent="0.25">
      <c r="A71">
        <v>67</v>
      </c>
      <c r="B71" t="str">
        <f ca="1"/>
        <v>Kazakhstan</v>
      </c>
      <c r="C71" s="16">
        <f ca="1"/>
        <v>120</v>
      </c>
      <c r="D71" s="16">
        <f ca="1"/>
        <v>80</v>
      </c>
      <c r="E71" s="16" t="str">
        <f ca="1"/>
        <v/>
      </c>
      <c r="F71" s="16">
        <f ca="1"/>
        <v>85</v>
      </c>
      <c r="G71" s="16">
        <f ca="1"/>
        <v>48</v>
      </c>
      <c r="H71" s="16">
        <f ca="1"/>
        <v>70</v>
      </c>
      <c r="I71" s="16">
        <f ca="1"/>
        <v>96</v>
      </c>
      <c r="J71" s="16">
        <f ca="1"/>
        <v>101</v>
      </c>
      <c r="K71" s="16">
        <f ca="1"/>
        <v>63</v>
      </c>
      <c r="L71" s="16">
        <f ca="1"/>
        <v>51</v>
      </c>
      <c r="M71" s="16">
        <f ca="1"/>
        <v>46</v>
      </c>
      <c r="N71" s="16">
        <f ca="1"/>
        <v>49</v>
      </c>
      <c r="O71" s="16">
        <f ca="1"/>
        <v>61</v>
      </c>
      <c r="P71" s="16">
        <f ca="1"/>
        <v>142</v>
      </c>
      <c r="Q71" s="16">
        <f ca="1"/>
        <v>64</v>
      </c>
      <c r="R71" s="16" t="str">
        <f ca="1"/>
        <v/>
      </c>
      <c r="S71" s="16">
        <f ca="1"/>
        <v>113</v>
      </c>
      <c r="T71" s="16" t="str">
        <f ca="1"/>
        <v/>
      </c>
      <c r="W71" t="str">
        <f ca="1"/>
        <v>Tunisia</v>
      </c>
      <c r="X71">
        <f ca="1"/>
        <v>82</v>
      </c>
      <c r="Y71">
        <f ca="1"/>
        <v>129</v>
      </c>
      <c r="AJ71" t="str">
        <f ca="1"/>
        <v>Hong Kong</v>
      </c>
      <c r="AK71">
        <f ca="1"/>
        <v>88</v>
      </c>
      <c r="AL71">
        <f ca="1"/>
        <v>23</v>
      </c>
      <c r="AM71">
        <f ca="1"/>
        <v>4</v>
      </c>
      <c r="AN71">
        <f ca="1"/>
        <v>3</v>
      </c>
      <c r="AO71" t="str">
        <f ca="1"/>
        <v/>
      </c>
      <c r="AP71" t="str">
        <f ca="1"/>
        <v/>
      </c>
      <c r="AQ71">
        <f ca="1"/>
        <v>18</v>
      </c>
      <c r="AR71">
        <f ca="1"/>
        <v>86</v>
      </c>
      <c r="AS71">
        <f ca="1"/>
        <v>104</v>
      </c>
      <c r="AT71">
        <f ca="1"/>
        <v>6</v>
      </c>
      <c r="AU71">
        <f ca="1"/>
        <v>4</v>
      </c>
      <c r="AV71">
        <f ca="1"/>
        <v>7</v>
      </c>
      <c r="AW71">
        <f ca="1"/>
        <v>11</v>
      </c>
      <c r="AX71">
        <f ca="1"/>
        <v>135</v>
      </c>
      <c r="AY71" t="str">
        <f ca="1"/>
        <v/>
      </c>
      <c r="AZ71">
        <f ca="1"/>
        <v>55</v>
      </c>
      <c r="BA71" t="str">
        <f ca="1"/>
        <v/>
      </c>
      <c r="BB71" t="str">
        <f ca="1"/>
        <v/>
      </c>
      <c r="BF71">
        <v>0</v>
      </c>
    </row>
    <row r="72" spans="1:58" x14ac:dyDescent="0.25">
      <c r="A72">
        <v>68</v>
      </c>
      <c r="B72" t="str">
        <f ca="1"/>
        <v>Lebanon</v>
      </c>
      <c r="C72" s="16">
        <f ca="1"/>
        <v>112</v>
      </c>
      <c r="D72" s="16">
        <f ca="1"/>
        <v>126</v>
      </c>
      <c r="E72" s="16">
        <f ca="1"/>
        <v>90</v>
      </c>
      <c r="F72" s="16">
        <f ca="1"/>
        <v>86</v>
      </c>
      <c r="G72" s="16">
        <f ca="1"/>
        <v>62</v>
      </c>
      <c r="H72" s="16">
        <f ca="1"/>
        <v>57</v>
      </c>
      <c r="I72" s="16" t="str">
        <f ca="1"/>
        <v/>
      </c>
      <c r="J72" s="16">
        <f ca="1"/>
        <v>108</v>
      </c>
      <c r="K72" s="16">
        <f ca="1"/>
        <v>119</v>
      </c>
      <c r="L72" s="16" t="str">
        <f ca="1"/>
        <v/>
      </c>
      <c r="M72" s="16" t="str">
        <f ca="1"/>
        <v/>
      </c>
      <c r="N72" s="16" t="str">
        <f ca="1"/>
        <v/>
      </c>
      <c r="O72" s="16" t="str">
        <f ca="1"/>
        <v/>
      </c>
      <c r="P72" s="16">
        <f ca="1"/>
        <v>140</v>
      </c>
      <c r="Q72" s="16">
        <f ca="1"/>
        <v>161</v>
      </c>
      <c r="R72" s="16">
        <f ca="1"/>
        <v>42</v>
      </c>
      <c r="S72" s="16">
        <f ca="1"/>
        <v>168</v>
      </c>
      <c r="T72" s="16" t="str">
        <f ca="1"/>
        <v/>
      </c>
      <c r="W72" t="str">
        <f ca="1"/>
        <v>Jordan</v>
      </c>
      <c r="X72">
        <f ca="1"/>
        <v>122</v>
      </c>
      <c r="Y72">
        <f ca="1"/>
        <v>118</v>
      </c>
      <c r="AJ72" t="str">
        <f ca="1"/>
        <v>Hungary</v>
      </c>
      <c r="AK72">
        <f ca="1"/>
        <v>50</v>
      </c>
      <c r="AL72">
        <f ca="1"/>
        <v>50</v>
      </c>
      <c r="AM72">
        <f ca="1"/>
        <v>36</v>
      </c>
      <c r="AN72">
        <f ca="1"/>
        <v>69</v>
      </c>
      <c r="AO72">
        <f ca="1"/>
        <v>50</v>
      </c>
      <c r="AP72">
        <f ca="1"/>
        <v>28</v>
      </c>
      <c r="AQ72">
        <f ca="1"/>
        <v>37</v>
      </c>
      <c r="AR72">
        <f ca="1"/>
        <v>87</v>
      </c>
      <c r="AS72">
        <f ca="1"/>
        <v>97</v>
      </c>
      <c r="AT72">
        <f ca="1"/>
        <v>28</v>
      </c>
      <c r="AU72">
        <f ca="1"/>
        <v>27</v>
      </c>
      <c r="AV72">
        <f ca="1"/>
        <v>27</v>
      </c>
      <c r="AW72">
        <f ca="1"/>
        <v>31</v>
      </c>
      <c r="AX72">
        <f ca="1"/>
        <v>67</v>
      </c>
      <c r="AY72">
        <f ca="1"/>
        <v>48</v>
      </c>
      <c r="AZ72" t="str">
        <f ca="1"/>
        <v/>
      </c>
      <c r="BA72">
        <f ca="1"/>
        <v>111</v>
      </c>
      <c r="BB72">
        <f ca="1"/>
        <v>23</v>
      </c>
      <c r="BF72">
        <v>0</v>
      </c>
    </row>
    <row r="73" spans="1:58" x14ac:dyDescent="0.25">
      <c r="A73">
        <v>69</v>
      </c>
      <c r="B73" t="str">
        <f ca="1"/>
        <v>North Macedonia</v>
      </c>
      <c r="C73" s="16">
        <f ca="1"/>
        <v>72</v>
      </c>
      <c r="D73" s="16" t="str">
        <f ca="1"/>
        <v/>
      </c>
      <c r="E73" s="16" t="str">
        <f ca="1"/>
        <v/>
      </c>
      <c r="F73" s="16">
        <f ca="1"/>
        <v>86</v>
      </c>
      <c r="G73" s="16">
        <f ca="1"/>
        <v>8</v>
      </c>
      <c r="H73" s="16">
        <f ca="1"/>
        <v>46</v>
      </c>
      <c r="I73" s="16">
        <f ca="1"/>
        <v>89</v>
      </c>
      <c r="J73" s="16">
        <f ca="1"/>
        <v>143</v>
      </c>
      <c r="K73" s="16">
        <f ca="1"/>
        <v>150</v>
      </c>
      <c r="L73" s="16">
        <f ca="1"/>
        <v>68</v>
      </c>
      <c r="M73" s="16">
        <f ca="1"/>
        <v>61</v>
      </c>
      <c r="N73" s="16">
        <f ca="1"/>
        <v>68</v>
      </c>
      <c r="O73" s="16">
        <f ca="1"/>
        <v>71</v>
      </c>
      <c r="P73" s="16">
        <f ca="1"/>
        <v>36</v>
      </c>
      <c r="Q73" s="16">
        <f ca="1"/>
        <v>53</v>
      </c>
      <c r="R73" s="16">
        <f ca="1"/>
        <v>21</v>
      </c>
      <c r="S73" s="16">
        <f ca="1"/>
        <v>172</v>
      </c>
      <c r="T73" s="16">
        <f ca="1"/>
        <v>39</v>
      </c>
      <c r="W73" t="str">
        <f ca="1"/>
        <v>Oman</v>
      </c>
      <c r="X73">
        <f ca="1"/>
        <v>119</v>
      </c>
      <c r="Y73">
        <f ca="1"/>
        <v>46</v>
      </c>
      <c r="AJ73" t="str">
        <f ca="1"/>
        <v>Iceland</v>
      </c>
      <c r="AK73">
        <f ca="1"/>
        <v>3</v>
      </c>
      <c r="AL73">
        <f ca="1"/>
        <v>9</v>
      </c>
      <c r="AM73">
        <f ca="1"/>
        <v>3</v>
      </c>
      <c r="AN73">
        <f ca="1"/>
        <v>20</v>
      </c>
      <c r="AO73">
        <f ca="1"/>
        <v>4</v>
      </c>
      <c r="AP73">
        <f ca="1"/>
        <v>2</v>
      </c>
      <c r="AQ73">
        <f ca="1"/>
        <v>7</v>
      </c>
      <c r="AR73">
        <f ca="1"/>
        <v>88</v>
      </c>
      <c r="AS73">
        <f ca="1"/>
        <v>179</v>
      </c>
      <c r="AT73">
        <f ca="1"/>
        <v>39</v>
      </c>
      <c r="AU73">
        <f ca="1"/>
        <v>37</v>
      </c>
      <c r="AV73">
        <f ca="1"/>
        <v>40</v>
      </c>
      <c r="AW73">
        <f ca="1"/>
        <v>42</v>
      </c>
      <c r="AX73">
        <f ca="1"/>
        <v>18</v>
      </c>
      <c r="AY73">
        <f ca="1"/>
        <v>19</v>
      </c>
      <c r="AZ73">
        <f ca="1"/>
        <v>7</v>
      </c>
      <c r="BA73">
        <f ca="1"/>
        <v>30</v>
      </c>
      <c r="BB73">
        <f ca="1"/>
        <v>20</v>
      </c>
      <c r="BF73">
        <v>0</v>
      </c>
    </row>
    <row r="74" spans="1:58" x14ac:dyDescent="0.25">
      <c r="A74">
        <v>70</v>
      </c>
      <c r="B74" t="str">
        <f ca="1"/>
        <v>Bulgaria</v>
      </c>
      <c r="C74" s="16">
        <f ca="1"/>
        <v>62</v>
      </c>
      <c r="D74" s="16">
        <f ca="1"/>
        <v>68</v>
      </c>
      <c r="E74" s="16">
        <f ca="1"/>
        <v>56</v>
      </c>
      <c r="F74" s="16">
        <f ca="1"/>
        <v>88</v>
      </c>
      <c r="G74" s="16">
        <f ca="1"/>
        <v>30</v>
      </c>
      <c r="H74" s="16">
        <f ca="1"/>
        <v>47</v>
      </c>
      <c r="I74" s="16">
        <f ca="1"/>
        <v>57</v>
      </c>
      <c r="J74" s="16">
        <f ca="1"/>
        <v>28</v>
      </c>
      <c r="K74" s="16">
        <f ca="1"/>
        <v>111</v>
      </c>
      <c r="L74" s="16">
        <f ca="1"/>
        <v>49</v>
      </c>
      <c r="M74" s="16">
        <f ca="1"/>
        <v>49</v>
      </c>
      <c r="N74" s="16">
        <f ca="1"/>
        <v>50</v>
      </c>
      <c r="O74" s="16">
        <f ca="1"/>
        <v>57</v>
      </c>
      <c r="P74" s="16">
        <f ca="1"/>
        <v>59</v>
      </c>
      <c r="Q74" s="16">
        <f ca="1"/>
        <v>31</v>
      </c>
      <c r="R74" s="16">
        <f ca="1"/>
        <v>36</v>
      </c>
      <c r="S74" s="16">
        <f ca="1"/>
        <v>171</v>
      </c>
      <c r="T74" s="16">
        <f ca="1"/>
        <v>21</v>
      </c>
      <c r="W74" t="str">
        <f ca="1"/>
        <v>Bangladesh</v>
      </c>
      <c r="X74">
        <f ca="1"/>
        <v>75</v>
      </c>
      <c r="Y74">
        <f ca="1"/>
        <v>144</v>
      </c>
      <c r="AJ74" t="str">
        <f ca="1"/>
        <v>India</v>
      </c>
      <c r="AK74">
        <f ca="1"/>
        <v>41</v>
      </c>
      <c r="AL74">
        <f ca="1"/>
        <v>141</v>
      </c>
      <c r="AM74">
        <f ca="1"/>
        <v>114</v>
      </c>
      <c r="AN74">
        <f ca="1"/>
        <v>146</v>
      </c>
      <c r="AO74">
        <f ca="1"/>
        <v>119</v>
      </c>
      <c r="AP74">
        <f ca="1"/>
        <v>137</v>
      </c>
      <c r="AQ74">
        <f ca="1"/>
        <v>73</v>
      </c>
      <c r="AR74">
        <f ca="1"/>
        <v>89</v>
      </c>
      <c r="AS74">
        <f ca="1"/>
        <v>2</v>
      </c>
      <c r="AT74" t="str">
        <f ca="1"/>
        <v/>
      </c>
      <c r="AU74" t="str">
        <f ca="1"/>
        <v/>
      </c>
      <c r="AV74" t="str">
        <f ca="1"/>
        <v/>
      </c>
      <c r="AW74" t="str">
        <f ca="1"/>
        <v/>
      </c>
      <c r="AX74">
        <f ca="1"/>
        <v>159</v>
      </c>
      <c r="AY74">
        <f ca="1"/>
        <v>131</v>
      </c>
      <c r="AZ74">
        <f ca="1"/>
        <v>96</v>
      </c>
      <c r="BA74">
        <f ca="1"/>
        <v>217</v>
      </c>
      <c r="BB74">
        <f ca="1"/>
        <v>47</v>
      </c>
      <c r="BF74">
        <v>0</v>
      </c>
    </row>
    <row r="75" spans="1:58" x14ac:dyDescent="0.25">
      <c r="A75">
        <v>71</v>
      </c>
      <c r="B75" t="str">
        <f ca="1"/>
        <v>Tunisia</v>
      </c>
      <c r="C75" s="16">
        <f ca="1"/>
        <v>82</v>
      </c>
      <c r="D75" s="16">
        <f ca="1"/>
        <v>129</v>
      </c>
      <c r="E75" s="16">
        <f ca="1"/>
        <v>83</v>
      </c>
      <c r="F75" s="16">
        <f ca="1"/>
        <v>90</v>
      </c>
      <c r="G75" s="16">
        <f ca="1"/>
        <v>78</v>
      </c>
      <c r="H75" s="16">
        <f ca="1"/>
        <v>103</v>
      </c>
      <c r="I75" s="16">
        <f ca="1"/>
        <v>83</v>
      </c>
      <c r="J75" s="16">
        <f ca="1"/>
        <v>197</v>
      </c>
      <c r="K75" s="16">
        <f ca="1"/>
        <v>82</v>
      </c>
      <c r="L75" s="16" t="str">
        <f ca="1"/>
        <v/>
      </c>
      <c r="M75" s="16" t="str">
        <f ca="1"/>
        <v/>
      </c>
      <c r="N75" s="16" t="str">
        <f ca="1"/>
        <v/>
      </c>
      <c r="O75" s="16" t="str">
        <f ca="1"/>
        <v/>
      </c>
      <c r="P75" s="16">
        <f ca="1"/>
        <v>118</v>
      </c>
      <c r="Q75" s="16">
        <f ca="1"/>
        <v>128</v>
      </c>
      <c r="R75" s="16">
        <f ca="1"/>
        <v>83</v>
      </c>
      <c r="S75" s="16">
        <f ca="1"/>
        <v>96</v>
      </c>
      <c r="T75" s="16" t="str">
        <f ca="1"/>
        <v/>
      </c>
      <c r="W75" t="str">
        <f ca="1"/>
        <v>Colombia</v>
      </c>
      <c r="X75">
        <f ca="1"/>
        <v>55</v>
      </c>
      <c r="Y75">
        <f ca="1"/>
        <v>97</v>
      </c>
      <c r="AJ75" t="str">
        <f ca="1"/>
        <v>Indonesia</v>
      </c>
      <c r="AK75">
        <f ca="1"/>
        <v>56</v>
      </c>
      <c r="AL75">
        <f ca="1"/>
        <v>116</v>
      </c>
      <c r="AM75">
        <f ca="1"/>
        <v>93</v>
      </c>
      <c r="AN75">
        <f ca="1"/>
        <v>144</v>
      </c>
      <c r="AO75">
        <f ca="1"/>
        <v>134</v>
      </c>
      <c r="AP75">
        <f ca="1"/>
        <v>117</v>
      </c>
      <c r="AQ75">
        <f ca="1"/>
        <v>71</v>
      </c>
      <c r="AR75">
        <f ca="1"/>
        <v>90</v>
      </c>
      <c r="AS75">
        <f ca="1"/>
        <v>4</v>
      </c>
      <c r="AT75">
        <f ca="1"/>
        <v>69</v>
      </c>
      <c r="AU75">
        <f ca="1"/>
        <v>69</v>
      </c>
      <c r="AV75">
        <f ca="1"/>
        <v>67</v>
      </c>
      <c r="AW75">
        <f ca="1"/>
        <v>71</v>
      </c>
      <c r="AX75">
        <f ca="1"/>
        <v>111</v>
      </c>
      <c r="AY75">
        <f ca="1"/>
        <v>63</v>
      </c>
      <c r="AZ75">
        <f ca="1"/>
        <v>119</v>
      </c>
      <c r="BA75">
        <f ca="1"/>
        <v>164</v>
      </c>
      <c r="BB75" t="str">
        <f ca="1"/>
        <v/>
      </c>
      <c r="BF75">
        <v>0</v>
      </c>
    </row>
    <row r="76" spans="1:58" x14ac:dyDescent="0.25">
      <c r="A76">
        <v>72</v>
      </c>
      <c r="B76" t="str">
        <f ca="1"/>
        <v>Jordan</v>
      </c>
      <c r="C76" s="16">
        <f ca="1"/>
        <v>122</v>
      </c>
      <c r="D76" s="16">
        <f ca="1"/>
        <v>118</v>
      </c>
      <c r="E76" s="16">
        <f ca="1"/>
        <v>81</v>
      </c>
      <c r="F76" s="16">
        <f ca="1"/>
        <v>91</v>
      </c>
      <c r="G76" s="16">
        <f ca="1"/>
        <v>84</v>
      </c>
      <c r="H76" s="16">
        <f ca="1"/>
        <v>93</v>
      </c>
      <c r="I76" s="16">
        <f ca="1"/>
        <v>75</v>
      </c>
      <c r="J76" s="16">
        <f ca="1"/>
        <v>100</v>
      </c>
      <c r="K76" s="16">
        <f ca="1"/>
        <v>85</v>
      </c>
      <c r="L76" s="16">
        <f ca="1"/>
        <v>75</v>
      </c>
      <c r="M76" s="16">
        <f ca="1"/>
        <v>73</v>
      </c>
      <c r="N76" s="16">
        <f ca="1"/>
        <v>71</v>
      </c>
      <c r="O76" s="16">
        <f ca="1"/>
        <v>77</v>
      </c>
      <c r="P76" s="16">
        <f ca="1"/>
        <v>132</v>
      </c>
      <c r="Q76" s="16">
        <f ca="1"/>
        <v>87</v>
      </c>
      <c r="R76" s="16">
        <f ca="1"/>
        <v>54</v>
      </c>
      <c r="S76" s="16">
        <f ca="1"/>
        <v>177</v>
      </c>
      <c r="T76" s="16" t="str">
        <f ca="1"/>
        <v/>
      </c>
      <c r="W76" t="str">
        <f ca="1"/>
        <v>Mauritius</v>
      </c>
      <c r="X76">
        <f ca="1"/>
        <v>20</v>
      </c>
      <c r="Y76">
        <f ca="1"/>
        <v>83</v>
      </c>
      <c r="AJ76" t="str">
        <f ca="1"/>
        <v>Iran</v>
      </c>
      <c r="AK76">
        <f ca="1"/>
        <v>153</v>
      </c>
      <c r="AL76">
        <f ca="1"/>
        <v>51</v>
      </c>
      <c r="AM76">
        <f ca="1"/>
        <v>64</v>
      </c>
      <c r="AN76">
        <f ca="1"/>
        <v>83</v>
      </c>
      <c r="AO76">
        <f ca="1"/>
        <v>67</v>
      </c>
      <c r="AP76">
        <f ca="1"/>
        <v>81</v>
      </c>
      <c r="AQ76">
        <f ca="1"/>
        <v>88</v>
      </c>
      <c r="AR76">
        <f ca="1"/>
        <v>91</v>
      </c>
      <c r="AS76">
        <f ca="1"/>
        <v>17</v>
      </c>
      <c r="AT76" t="str">
        <f ca="1"/>
        <v/>
      </c>
      <c r="AU76" t="str">
        <f ca="1"/>
        <v/>
      </c>
      <c r="AV76" t="str">
        <f ca="1"/>
        <v/>
      </c>
      <c r="AW76" t="str">
        <f ca="1"/>
        <v/>
      </c>
      <c r="AX76">
        <f ca="1"/>
        <v>176</v>
      </c>
      <c r="AY76">
        <f ca="1"/>
        <v>170</v>
      </c>
      <c r="AZ76">
        <f ca="1"/>
        <v>69</v>
      </c>
      <c r="BA76">
        <f ca="1"/>
        <v>170</v>
      </c>
      <c r="BB76" t="str">
        <f ca="1"/>
        <v/>
      </c>
      <c r="BF76">
        <v>0</v>
      </c>
    </row>
    <row r="77" spans="1:58" x14ac:dyDescent="0.25">
      <c r="A77">
        <v>73</v>
      </c>
      <c r="B77" t="str">
        <f ca="1"/>
        <v>Dominican Republic</v>
      </c>
      <c r="C77" s="16">
        <f ca="1"/>
        <v>61</v>
      </c>
      <c r="D77" s="16" t="str">
        <f ca="1"/>
        <v/>
      </c>
      <c r="E77" s="16">
        <f ca="1"/>
        <v>67</v>
      </c>
      <c r="F77" s="16">
        <f ca="1"/>
        <v>92</v>
      </c>
      <c r="G77" s="16">
        <f ca="1"/>
        <v>121</v>
      </c>
      <c r="H77" s="16">
        <f ca="1"/>
        <v>138</v>
      </c>
      <c r="I77" s="16">
        <f ca="1"/>
        <v>79</v>
      </c>
      <c r="J77" s="16">
        <f ca="1"/>
        <v>55</v>
      </c>
      <c r="K77" s="16">
        <f ca="1"/>
        <v>88</v>
      </c>
      <c r="L77" s="16">
        <f ca="1"/>
        <v>79</v>
      </c>
      <c r="M77" s="16">
        <f ca="1"/>
        <v>78</v>
      </c>
      <c r="N77" s="16">
        <f ca="1"/>
        <v>77</v>
      </c>
      <c r="O77" s="16">
        <f ca="1"/>
        <v>74</v>
      </c>
      <c r="P77" s="16">
        <f ca="1"/>
        <v>35</v>
      </c>
      <c r="Q77" s="16">
        <f ca="1"/>
        <v>71</v>
      </c>
      <c r="R77" s="16">
        <f ca="1"/>
        <v>61</v>
      </c>
      <c r="S77" s="16">
        <f ca="1"/>
        <v>67</v>
      </c>
      <c r="T77" s="16" t="str">
        <f ca="1"/>
        <v/>
      </c>
      <c r="W77" t="str">
        <f ca="1"/>
        <v>Azerbaijan</v>
      </c>
      <c r="X77">
        <f ca="1"/>
        <v>130</v>
      </c>
      <c r="Y77">
        <f ca="1"/>
        <v>91</v>
      </c>
      <c r="AJ77" t="str">
        <f ca="1"/>
        <v>Iraq</v>
      </c>
      <c r="AK77">
        <f ca="1"/>
        <v>128</v>
      </c>
      <c r="AL77">
        <f ca="1"/>
        <v>93</v>
      </c>
      <c r="AM77">
        <f ca="1"/>
        <v>108</v>
      </c>
      <c r="AN77">
        <f ca="1"/>
        <v>118</v>
      </c>
      <c r="AO77">
        <f ca="1"/>
        <v>108</v>
      </c>
      <c r="AP77">
        <f ca="1"/>
        <v>124</v>
      </c>
      <c r="AQ77" t="str">
        <f ca="1"/>
        <v/>
      </c>
      <c r="AR77">
        <f ca="1"/>
        <v>92</v>
      </c>
      <c r="AS77">
        <f ca="1"/>
        <v>35</v>
      </c>
      <c r="AT77" t="str">
        <f ca="1"/>
        <v/>
      </c>
      <c r="AU77" t="str">
        <f ca="1"/>
        <v/>
      </c>
      <c r="AV77" t="str">
        <f ca="1"/>
        <v/>
      </c>
      <c r="AW77" t="str">
        <f ca="1"/>
        <v/>
      </c>
      <c r="AX77">
        <f ca="1"/>
        <v>169</v>
      </c>
      <c r="AY77" t="str">
        <f ca="1"/>
        <v/>
      </c>
      <c r="AZ77">
        <f ca="1"/>
        <v>78</v>
      </c>
      <c r="BA77">
        <f ca="1"/>
        <v>207</v>
      </c>
      <c r="BB77" t="str">
        <f ca="1"/>
        <v/>
      </c>
      <c r="BF77">
        <v>0</v>
      </c>
    </row>
    <row r="78" spans="1:58" x14ac:dyDescent="0.25">
      <c r="A78">
        <v>74</v>
      </c>
      <c r="B78" t="str">
        <f ca="1"/>
        <v>Oman</v>
      </c>
      <c r="C78" s="16">
        <f ca="1"/>
        <v>119</v>
      </c>
      <c r="D78" s="16">
        <f ca="1"/>
        <v>46</v>
      </c>
      <c r="E78" s="16">
        <f ca="1"/>
        <v>47</v>
      </c>
      <c r="F78" s="16">
        <f ca="1"/>
        <v>93</v>
      </c>
      <c r="G78" s="16">
        <f ca="1"/>
        <v>57</v>
      </c>
      <c r="H78" s="16">
        <f ca="1"/>
        <v>72</v>
      </c>
      <c r="I78" s="16">
        <f ca="1"/>
        <v>67</v>
      </c>
      <c r="J78" s="16">
        <f ca="1"/>
        <v>145</v>
      </c>
      <c r="K78" s="16">
        <f ca="1"/>
        <v>125</v>
      </c>
      <c r="L78" s="16" t="str">
        <f ca="1"/>
        <v/>
      </c>
      <c r="M78" s="16" t="str">
        <f ca="1"/>
        <v/>
      </c>
      <c r="N78" s="16" t="str">
        <f ca="1"/>
        <v/>
      </c>
      <c r="O78" s="16" t="str">
        <f ca="1"/>
        <v/>
      </c>
      <c r="P78" s="16">
        <f ca="1"/>
        <v>137</v>
      </c>
      <c r="Q78" s="16">
        <f ca="1"/>
        <v>108</v>
      </c>
      <c r="R78" s="16">
        <f ca="1"/>
        <v>105</v>
      </c>
      <c r="S78" s="16">
        <f ca="1"/>
        <v>129</v>
      </c>
      <c r="T78" s="16" t="str">
        <f ca="1"/>
        <v/>
      </c>
      <c r="W78" t="str">
        <f ca="1"/>
        <v>Palestine</v>
      </c>
      <c r="X78">
        <f ca="1"/>
        <v>115</v>
      </c>
      <c r="Y78">
        <f ca="1"/>
        <v>132</v>
      </c>
      <c r="AJ78" t="str">
        <f ca="1"/>
        <v>Ireland</v>
      </c>
      <c r="AK78">
        <f ca="1"/>
        <v>7</v>
      </c>
      <c r="AL78">
        <f ca="1"/>
        <v>2</v>
      </c>
      <c r="AM78">
        <f ca="1"/>
        <v>6</v>
      </c>
      <c r="AN78">
        <f ca="1"/>
        <v>10</v>
      </c>
      <c r="AO78">
        <f ca="1"/>
        <v>22</v>
      </c>
      <c r="AP78">
        <f ca="1"/>
        <v>17</v>
      </c>
      <c r="AQ78">
        <f ca="1"/>
        <v>1</v>
      </c>
      <c r="AR78">
        <f ca="1"/>
        <v>93</v>
      </c>
      <c r="AS78">
        <f ca="1"/>
        <v>122</v>
      </c>
      <c r="AT78">
        <f ca="1"/>
        <v>9</v>
      </c>
      <c r="AU78">
        <f ca="1"/>
        <v>11</v>
      </c>
      <c r="AV78">
        <f ca="1"/>
        <v>11</v>
      </c>
      <c r="AW78">
        <f ca="1"/>
        <v>2</v>
      </c>
      <c r="AX78">
        <f ca="1"/>
        <v>8</v>
      </c>
      <c r="AY78">
        <f ca="1"/>
        <v>3</v>
      </c>
      <c r="AZ78">
        <f ca="1"/>
        <v>32</v>
      </c>
      <c r="BA78">
        <f ca="1"/>
        <v>45</v>
      </c>
      <c r="BB78">
        <f ca="1"/>
        <v>8</v>
      </c>
      <c r="BF78">
        <v>0</v>
      </c>
    </row>
    <row r="79" spans="1:58" x14ac:dyDescent="0.25">
      <c r="A79">
        <v>75</v>
      </c>
      <c r="B79" t="str">
        <f ca="1"/>
        <v>Bangladesh</v>
      </c>
      <c r="C79" s="16">
        <f ca="1"/>
        <v>75</v>
      </c>
      <c r="D79" s="16">
        <f ca="1"/>
        <v>144</v>
      </c>
      <c r="E79" s="16">
        <f ca="1"/>
        <v>109</v>
      </c>
      <c r="F79" s="16">
        <f ca="1"/>
        <v>95</v>
      </c>
      <c r="G79" s="16">
        <f ca="1"/>
        <v>124</v>
      </c>
      <c r="H79" s="16">
        <f ca="1"/>
        <v>133</v>
      </c>
      <c r="I79" s="16">
        <f ca="1"/>
        <v>77</v>
      </c>
      <c r="J79" s="16">
        <f ca="1"/>
        <v>15</v>
      </c>
      <c r="K79" s="16">
        <f ca="1"/>
        <v>8</v>
      </c>
      <c r="L79" s="16" t="str">
        <f ca="1"/>
        <v/>
      </c>
      <c r="M79" s="16" t="str">
        <f ca="1"/>
        <v/>
      </c>
      <c r="N79" s="16" t="str">
        <f ca="1"/>
        <v/>
      </c>
      <c r="O79" s="16" t="str">
        <f ca="1"/>
        <v/>
      </c>
      <c r="P79" s="16">
        <f ca="1"/>
        <v>165</v>
      </c>
      <c r="Q79" s="16">
        <f ca="1"/>
        <v>137</v>
      </c>
      <c r="R79" s="16">
        <f ca="1"/>
        <v>134</v>
      </c>
      <c r="S79" s="16">
        <f ca="1"/>
        <v>218</v>
      </c>
      <c r="T79" s="16" t="str">
        <f ca="1"/>
        <v/>
      </c>
      <c r="W79" t="str">
        <f ca="1"/>
        <v>Brazil</v>
      </c>
      <c r="X79">
        <f ca="1"/>
        <v>51</v>
      </c>
      <c r="Y79">
        <f ca="1"/>
        <v>86</v>
      </c>
      <c r="AJ79" t="str">
        <f ca="1"/>
        <v>Israel</v>
      </c>
      <c r="AK79">
        <f ca="1"/>
        <v>30</v>
      </c>
      <c r="AL79">
        <f ca="1"/>
        <v>15</v>
      </c>
      <c r="AM79">
        <f ca="1"/>
        <v>18</v>
      </c>
      <c r="AN79">
        <f ca="1"/>
        <v>15</v>
      </c>
      <c r="AO79">
        <f ca="1"/>
        <v>5</v>
      </c>
      <c r="AP79">
        <f ca="1"/>
        <v>23</v>
      </c>
      <c r="AQ79">
        <f ca="1"/>
        <v>38</v>
      </c>
      <c r="AR79">
        <f ca="1"/>
        <v>95</v>
      </c>
      <c r="AS79">
        <f ca="1"/>
        <v>95</v>
      </c>
      <c r="AT79">
        <f ca="1"/>
        <v>35</v>
      </c>
      <c r="AU79">
        <f ca="1"/>
        <v>38</v>
      </c>
      <c r="AV79">
        <f ca="1"/>
        <v>37</v>
      </c>
      <c r="AW79">
        <f ca="1"/>
        <v>28</v>
      </c>
      <c r="AX79">
        <f ca="1"/>
        <v>101</v>
      </c>
      <c r="AY79">
        <f ca="1"/>
        <v>34</v>
      </c>
      <c r="AZ79">
        <f ca="1"/>
        <v>24</v>
      </c>
      <c r="BA79">
        <f ca="1"/>
        <v>138</v>
      </c>
      <c r="BB79" t="str">
        <f ca="1"/>
        <v/>
      </c>
      <c r="BF79">
        <v>0</v>
      </c>
    </row>
    <row r="80" spans="1:58" x14ac:dyDescent="0.25">
      <c r="A80">
        <v>76</v>
      </c>
      <c r="B80" t="str">
        <f ca="1"/>
        <v>Colombia</v>
      </c>
      <c r="C80" s="16">
        <f ca="1"/>
        <v>55</v>
      </c>
      <c r="D80" s="16">
        <f ca="1"/>
        <v>97</v>
      </c>
      <c r="E80" s="16">
        <f ca="1"/>
        <v>73</v>
      </c>
      <c r="F80" s="16">
        <f ca="1"/>
        <v>96</v>
      </c>
      <c r="G80" s="16">
        <f ca="1"/>
        <v>107</v>
      </c>
      <c r="H80" s="16">
        <f ca="1"/>
        <v>84</v>
      </c>
      <c r="I80" s="16">
        <f ca="1"/>
        <v>54</v>
      </c>
      <c r="J80" s="16">
        <f ca="1"/>
        <v>42</v>
      </c>
      <c r="K80" s="16">
        <f ca="1"/>
        <v>27</v>
      </c>
      <c r="L80" s="16">
        <f ca="1"/>
        <v>59</v>
      </c>
      <c r="M80" s="16">
        <f ca="1"/>
        <v>64</v>
      </c>
      <c r="N80" s="16">
        <f ca="1"/>
        <v>54</v>
      </c>
      <c r="O80" s="16">
        <f ca="1"/>
        <v>54</v>
      </c>
      <c r="P80" s="16">
        <f ca="1"/>
        <v>119</v>
      </c>
      <c r="Q80" s="16">
        <f ca="1"/>
        <v>60</v>
      </c>
      <c r="R80" s="16">
        <f ca="1"/>
        <v>74</v>
      </c>
      <c r="S80" s="16">
        <f ca="1"/>
        <v>151</v>
      </c>
      <c r="T80" s="16" t="str">
        <f ca="1"/>
        <v/>
      </c>
      <c r="W80" t="str">
        <f ca="1"/>
        <v>Peru</v>
      </c>
      <c r="X80">
        <f ca="1"/>
        <v>77</v>
      </c>
      <c r="Y80">
        <f ca="1"/>
        <v>94</v>
      </c>
      <c r="AJ80" t="str">
        <f ca="1"/>
        <v>Italy</v>
      </c>
      <c r="AK80">
        <f ca="1"/>
        <v>34</v>
      </c>
      <c r="AL80">
        <f ca="1"/>
        <v>33</v>
      </c>
      <c r="AM80">
        <f ca="1"/>
        <v>22</v>
      </c>
      <c r="AN80">
        <f ca="1"/>
        <v>12</v>
      </c>
      <c r="AO80">
        <f ca="1"/>
        <v>17</v>
      </c>
      <c r="AP80">
        <f ca="1"/>
        <v>14</v>
      </c>
      <c r="AQ80">
        <f ca="1"/>
        <v>8</v>
      </c>
      <c r="AR80">
        <f ca="1"/>
        <v>96</v>
      </c>
      <c r="AS80">
        <f ca="1"/>
        <v>25</v>
      </c>
      <c r="AT80">
        <f ca="1"/>
        <v>31</v>
      </c>
      <c r="AU80">
        <f ca="1"/>
        <v>30</v>
      </c>
      <c r="AV80">
        <f ca="1"/>
        <v>33</v>
      </c>
      <c r="AW80">
        <f ca="1"/>
        <v>20</v>
      </c>
      <c r="AX80">
        <f ca="1"/>
        <v>46</v>
      </c>
      <c r="AY80">
        <f ca="1"/>
        <v>57</v>
      </c>
      <c r="AZ80">
        <f ca="1"/>
        <v>28</v>
      </c>
      <c r="BA80">
        <f ca="1"/>
        <v>125</v>
      </c>
      <c r="BB80">
        <f ca="1"/>
        <v>24</v>
      </c>
      <c r="BF80">
        <v>0</v>
      </c>
    </row>
    <row r="81" spans="1:58" x14ac:dyDescent="0.25">
      <c r="A81">
        <v>77</v>
      </c>
      <c r="B81" t="str">
        <f ca="1"/>
        <v>North Korea</v>
      </c>
      <c r="C81" s="16">
        <f ca="1"/>
        <v>165</v>
      </c>
      <c r="D81" s="16" t="str">
        <f ca="1"/>
        <v/>
      </c>
      <c r="E81" s="16" t="str">
        <f ca="1"/>
        <v/>
      </c>
      <c r="F81" s="16">
        <f ca="1"/>
        <v>97</v>
      </c>
      <c r="G81" s="16">
        <f ca="1"/>
        <v>120</v>
      </c>
      <c r="H81" s="16">
        <f ca="1"/>
        <v>100</v>
      </c>
      <c r="I81" s="16" t="str">
        <f ca="1"/>
        <v/>
      </c>
      <c r="J81" s="16">
        <f ca="1"/>
        <v>142</v>
      </c>
      <c r="K81" s="16">
        <f ca="1"/>
        <v>56</v>
      </c>
      <c r="L81" s="16" t="str">
        <f ca="1"/>
        <v/>
      </c>
      <c r="M81" s="16" t="str">
        <f ca="1"/>
        <v/>
      </c>
      <c r="N81" s="16" t="str">
        <f ca="1"/>
        <v/>
      </c>
      <c r="O81" s="16" t="str">
        <f ca="1"/>
        <v/>
      </c>
      <c r="P81" s="16">
        <f ca="1"/>
        <v>177</v>
      </c>
      <c r="Q81" s="16">
        <f ca="1"/>
        <v>177</v>
      </c>
      <c r="R81" s="16">
        <f ca="1"/>
        <v>116</v>
      </c>
      <c r="S81" s="16">
        <f ca="1"/>
        <v>167</v>
      </c>
      <c r="T81" s="16" t="str">
        <f ca="1"/>
        <v/>
      </c>
      <c r="W81" t="str">
        <f ca="1"/>
        <v>Armenia</v>
      </c>
      <c r="X81">
        <f ca="1"/>
        <v>84</v>
      </c>
      <c r="Y81">
        <f ca="1"/>
        <v>115</v>
      </c>
      <c r="AJ81" t="str">
        <f ca="1"/>
        <v>Ivory Coast</v>
      </c>
      <c r="AK81">
        <f ca="1"/>
        <v>105</v>
      </c>
      <c r="AL81">
        <f ca="1"/>
        <v>140</v>
      </c>
      <c r="AM81">
        <f ca="1"/>
        <v>141</v>
      </c>
      <c r="AN81" t="str">
        <f ca="1"/>
        <v/>
      </c>
      <c r="AO81">
        <f ca="1"/>
        <v>171</v>
      </c>
      <c r="AP81">
        <f ca="1"/>
        <v>179</v>
      </c>
      <c r="AQ81" t="str">
        <f ca="1"/>
        <v/>
      </c>
      <c r="AR81">
        <f ca="1"/>
        <v>97</v>
      </c>
      <c r="AS81">
        <f ca="1"/>
        <v>50</v>
      </c>
      <c r="AT81" t="str">
        <f ca="1"/>
        <v/>
      </c>
      <c r="AU81" t="str">
        <f ca="1"/>
        <v/>
      </c>
      <c r="AV81" t="str">
        <f ca="1"/>
        <v/>
      </c>
      <c r="AW81" t="str">
        <f ca="1"/>
        <v/>
      </c>
      <c r="AX81">
        <f ca="1"/>
        <v>53</v>
      </c>
      <c r="AY81">
        <f ca="1"/>
        <v>76</v>
      </c>
      <c r="AZ81">
        <f ca="1"/>
        <v>76</v>
      </c>
      <c r="BA81">
        <f ca="1"/>
        <v>100</v>
      </c>
      <c r="BB81" t="str">
        <f ca="1"/>
        <v/>
      </c>
      <c r="BF81">
        <v>0</v>
      </c>
    </row>
    <row r="82" spans="1:58" x14ac:dyDescent="0.25">
      <c r="A82">
        <v>78</v>
      </c>
      <c r="B82" t="str">
        <f ca="1"/>
        <v>Mauritius</v>
      </c>
      <c r="C82" s="16">
        <f ca="1"/>
        <v>20</v>
      </c>
      <c r="D82" s="16">
        <f ca="1"/>
        <v>83</v>
      </c>
      <c r="E82" s="16">
        <f ca="1"/>
        <v>58</v>
      </c>
      <c r="F82" s="16">
        <f ca="1"/>
        <v>98</v>
      </c>
      <c r="G82" s="16">
        <f ca="1"/>
        <v>114</v>
      </c>
      <c r="H82" s="16">
        <f ca="1"/>
        <v>100</v>
      </c>
      <c r="I82" s="16" t="str">
        <f ca="1"/>
        <v/>
      </c>
      <c r="J82" s="16">
        <f ca="1"/>
        <v>123</v>
      </c>
      <c r="K82" s="16">
        <f ca="1"/>
        <v>158</v>
      </c>
      <c r="L82" s="16" t="str">
        <f ca="1"/>
        <v/>
      </c>
      <c r="M82" s="16" t="str">
        <f ca="1"/>
        <v/>
      </c>
      <c r="N82" s="16" t="str">
        <f ca="1"/>
        <v/>
      </c>
      <c r="O82" s="16" t="str">
        <f ca="1"/>
        <v/>
      </c>
      <c r="P82" s="16">
        <f ca="1"/>
        <v>57</v>
      </c>
      <c r="Q82" s="16">
        <f ca="1"/>
        <v>25</v>
      </c>
      <c r="R82" s="16" t="str">
        <f ca="1"/>
        <v/>
      </c>
      <c r="S82" s="16">
        <f ca="1"/>
        <v>48</v>
      </c>
      <c r="T82" s="16" t="str">
        <f ca="1"/>
        <v/>
      </c>
      <c r="W82" t="str">
        <f ca="1"/>
        <v>Belarus</v>
      </c>
      <c r="X82">
        <f ca="1"/>
        <v>151</v>
      </c>
      <c r="Y82">
        <f ca="1"/>
        <v>99</v>
      </c>
      <c r="AJ82" t="str">
        <f ca="1"/>
        <v>Jamaica</v>
      </c>
      <c r="AK82">
        <f ca="1"/>
        <v>45</v>
      </c>
      <c r="AL82">
        <f ca="1"/>
        <v>102</v>
      </c>
      <c r="AM82">
        <f ca="1"/>
        <v>96</v>
      </c>
      <c r="AN82">
        <f ca="1"/>
        <v>127</v>
      </c>
      <c r="AO82">
        <f ca="1"/>
        <v>118</v>
      </c>
      <c r="AP82">
        <f ca="1"/>
        <v>85</v>
      </c>
      <c r="AQ82">
        <f ca="1"/>
        <v>64</v>
      </c>
      <c r="AR82">
        <f ca="1"/>
        <v>98</v>
      </c>
      <c r="AS82">
        <f ca="1"/>
        <v>141</v>
      </c>
      <c r="AT82">
        <f ca="1"/>
        <v>61</v>
      </c>
      <c r="AU82">
        <f ca="1"/>
        <v>67</v>
      </c>
      <c r="AV82">
        <f ca="1"/>
        <v>61</v>
      </c>
      <c r="AW82">
        <f ca="1"/>
        <v>52</v>
      </c>
      <c r="AX82">
        <f ca="1"/>
        <v>24</v>
      </c>
      <c r="AY82">
        <f ca="1"/>
        <v>39</v>
      </c>
      <c r="AZ82">
        <f ca="1"/>
        <v>53</v>
      </c>
      <c r="BA82">
        <f ca="1"/>
        <v>126</v>
      </c>
      <c r="BB82" t="str">
        <f ca="1"/>
        <v/>
      </c>
      <c r="BF82">
        <v>0</v>
      </c>
    </row>
    <row r="83" spans="1:58" x14ac:dyDescent="0.25">
      <c r="A83">
        <v>79</v>
      </c>
      <c r="B83" t="str">
        <f ca="1"/>
        <v>Azerbaijan</v>
      </c>
      <c r="C83" s="16">
        <f ca="1"/>
        <v>130</v>
      </c>
      <c r="D83" s="16">
        <f ca="1"/>
        <v>91</v>
      </c>
      <c r="E83" s="16">
        <f ca="1"/>
        <v>72</v>
      </c>
      <c r="F83" s="16">
        <f ca="1"/>
        <v>99</v>
      </c>
      <c r="G83" s="16">
        <f ca="1"/>
        <v>83</v>
      </c>
      <c r="H83" s="16">
        <f ca="1"/>
        <v>111</v>
      </c>
      <c r="I83" s="16">
        <f ca="1"/>
        <v>86</v>
      </c>
      <c r="J83" s="16">
        <f ca="1"/>
        <v>12</v>
      </c>
      <c r="K83" s="16">
        <f ca="1"/>
        <v>94</v>
      </c>
      <c r="L83" s="16">
        <f ca="1"/>
        <v>66</v>
      </c>
      <c r="M83" s="16">
        <f ca="1"/>
        <v>56</v>
      </c>
      <c r="N83" s="16">
        <f ca="1"/>
        <v>68</v>
      </c>
      <c r="O83" s="16">
        <f ca="1"/>
        <v>69</v>
      </c>
      <c r="P83" s="16">
        <f ca="1"/>
        <v>164</v>
      </c>
      <c r="Q83" s="16">
        <f ca="1"/>
        <v>75</v>
      </c>
      <c r="R83" s="16">
        <f ca="1"/>
        <v>39</v>
      </c>
      <c r="S83" s="16">
        <f ca="1"/>
        <v>110</v>
      </c>
      <c r="T83" s="16" t="str">
        <f ca="1"/>
        <v/>
      </c>
      <c r="W83" t="str">
        <f ca="1"/>
        <v>Mongolia</v>
      </c>
      <c r="X83">
        <f ca="1"/>
        <v>59</v>
      </c>
      <c r="Y83">
        <f ca="1"/>
        <v>109</v>
      </c>
      <c r="AJ83" t="str">
        <f ca="1"/>
        <v>Japan</v>
      </c>
      <c r="AK83">
        <f ca="1"/>
        <v>16</v>
      </c>
      <c r="AL83">
        <f ca="1"/>
        <v>28</v>
      </c>
      <c r="AM83">
        <f ca="1"/>
        <v>17</v>
      </c>
      <c r="AN83">
        <f ca="1"/>
        <v>2</v>
      </c>
      <c r="AO83">
        <f ca="1"/>
        <v>12</v>
      </c>
      <c r="AP83">
        <f ca="1"/>
        <v>9</v>
      </c>
      <c r="AQ83">
        <f ca="1"/>
        <v>17</v>
      </c>
      <c r="AR83">
        <f ca="1"/>
        <v>99</v>
      </c>
      <c r="AS83">
        <f ca="1"/>
        <v>11</v>
      </c>
      <c r="AT83">
        <f ca="1"/>
        <v>3</v>
      </c>
      <c r="AU83">
        <f ca="1"/>
        <v>5</v>
      </c>
      <c r="AV83">
        <f ca="1"/>
        <v>2</v>
      </c>
      <c r="AW83">
        <f ca="1"/>
        <v>2</v>
      </c>
      <c r="AX83">
        <f ca="1"/>
        <v>70</v>
      </c>
      <c r="AY83">
        <f ca="1"/>
        <v>31</v>
      </c>
      <c r="AZ83">
        <f ca="1"/>
        <v>73</v>
      </c>
      <c r="BA83">
        <f ca="1"/>
        <v>106</v>
      </c>
      <c r="BB83">
        <f ca="1"/>
        <v>34</v>
      </c>
      <c r="BF83">
        <v>0</v>
      </c>
    </row>
    <row r="84" spans="1:58" x14ac:dyDescent="0.25">
      <c r="A84">
        <v>80</v>
      </c>
      <c r="B84" t="str">
        <f ca="1"/>
        <v>Palestine</v>
      </c>
      <c r="C84" s="16">
        <f ca="1"/>
        <v>115</v>
      </c>
      <c r="D84" s="16">
        <f ca="1"/>
        <v>132</v>
      </c>
      <c r="E84" s="16">
        <f ca="1"/>
        <v>92</v>
      </c>
      <c r="F84" s="16">
        <f ca="1"/>
        <v>100</v>
      </c>
      <c r="G84" s="16">
        <f ca="1"/>
        <v>61</v>
      </c>
      <c r="H84" s="16" t="str">
        <f ca="1"/>
        <v/>
      </c>
      <c r="I84" s="16" t="str">
        <f ca="1"/>
        <v/>
      </c>
      <c r="J84" s="16">
        <f ca="1"/>
        <v>149</v>
      </c>
      <c r="K84" s="16">
        <f ca="1"/>
        <v>120</v>
      </c>
      <c r="L84" s="16">
        <f ca="1"/>
        <v>72</v>
      </c>
      <c r="M84" s="16">
        <f ca="1"/>
        <v>69</v>
      </c>
      <c r="N84" s="16">
        <f ca="1"/>
        <v>74</v>
      </c>
      <c r="O84" s="16">
        <f ca="1"/>
        <v>75</v>
      </c>
      <c r="P84" s="16">
        <f ca="1"/>
        <v>157</v>
      </c>
      <c r="Q84" s="16" t="str">
        <f ca="1"/>
        <v/>
      </c>
      <c r="R84" s="16" t="str">
        <f ca="1"/>
        <v/>
      </c>
      <c r="S84" s="16">
        <f ca="1"/>
        <v>135</v>
      </c>
      <c r="T84" s="16" t="str">
        <f ca="1"/>
        <v/>
      </c>
      <c r="W84" t="str">
        <f ca="1"/>
        <v>Russia</v>
      </c>
      <c r="X84">
        <f ca="1"/>
        <v>144</v>
      </c>
      <c r="Y84">
        <f ca="1"/>
        <v>69</v>
      </c>
      <c r="AJ84" t="str">
        <f ca="1"/>
        <v>Jordan</v>
      </c>
      <c r="AK84">
        <f ca="1"/>
        <v>122</v>
      </c>
      <c r="AL84">
        <f ca="1"/>
        <v>118</v>
      </c>
      <c r="AM84">
        <f ca="1"/>
        <v>81</v>
      </c>
      <c r="AN84">
        <f ca="1"/>
        <v>91</v>
      </c>
      <c r="AO84">
        <f ca="1"/>
        <v>84</v>
      </c>
      <c r="AP84">
        <f ca="1"/>
        <v>93</v>
      </c>
      <c r="AQ84">
        <f ca="1"/>
        <v>75</v>
      </c>
      <c r="AR84">
        <f ca="1"/>
        <v>100</v>
      </c>
      <c r="AS84">
        <f ca="1"/>
        <v>85</v>
      </c>
      <c r="AT84">
        <f ca="1"/>
        <v>75</v>
      </c>
      <c r="AU84">
        <f ca="1"/>
        <v>73</v>
      </c>
      <c r="AV84">
        <f ca="1"/>
        <v>71</v>
      </c>
      <c r="AW84">
        <f ca="1"/>
        <v>77</v>
      </c>
      <c r="AX84">
        <f ca="1"/>
        <v>132</v>
      </c>
      <c r="AY84">
        <f ca="1"/>
        <v>87</v>
      </c>
      <c r="AZ84">
        <f ca="1"/>
        <v>54</v>
      </c>
      <c r="BA84">
        <f ca="1"/>
        <v>177</v>
      </c>
      <c r="BB84" t="str">
        <f ca="1"/>
        <v/>
      </c>
      <c r="BF84">
        <v>0</v>
      </c>
    </row>
    <row r="85" spans="1:58" x14ac:dyDescent="0.25">
      <c r="A85">
        <v>81</v>
      </c>
      <c r="B85" t="str">
        <f ca="1"/>
        <v>Brazil</v>
      </c>
      <c r="C85" s="16">
        <f ca="1"/>
        <v>51</v>
      </c>
      <c r="D85" s="16">
        <f ca="1"/>
        <v>86</v>
      </c>
      <c r="E85" s="16" t="str">
        <f ca="1"/>
        <v/>
      </c>
      <c r="F85" s="16">
        <f ca="1"/>
        <v>101</v>
      </c>
      <c r="G85" s="16">
        <f ca="1"/>
        <v>103</v>
      </c>
      <c r="H85" s="16">
        <f ca="1"/>
        <v>73</v>
      </c>
      <c r="I85" s="16">
        <f ca="1"/>
        <v>39</v>
      </c>
      <c r="J85" s="16">
        <f ca="1"/>
        <v>26</v>
      </c>
      <c r="K85" s="16">
        <f ca="1"/>
        <v>7</v>
      </c>
      <c r="L85" s="16">
        <f ca="1"/>
        <v>60</v>
      </c>
      <c r="M85" s="16">
        <f ca="1"/>
        <v>65</v>
      </c>
      <c r="N85" s="16">
        <f ca="1"/>
        <v>61</v>
      </c>
      <c r="O85" s="16">
        <f ca="1"/>
        <v>52</v>
      </c>
      <c r="P85" s="16">
        <f ca="1"/>
        <v>82</v>
      </c>
      <c r="Q85" s="16">
        <f ca="1"/>
        <v>133</v>
      </c>
      <c r="R85" s="16">
        <f ca="1"/>
        <v>63</v>
      </c>
      <c r="S85" s="16">
        <f ca="1"/>
        <v>114</v>
      </c>
      <c r="T85" s="16" t="str">
        <f ca="1"/>
        <v/>
      </c>
      <c r="W85" t="str">
        <f ca="1"/>
        <v>Syria</v>
      </c>
      <c r="X85">
        <f ca="1"/>
        <v>163</v>
      </c>
      <c r="Y85">
        <f ca="1"/>
        <v>176</v>
      </c>
      <c r="AJ85" t="str">
        <f ca="1"/>
        <v>Kazakhstan</v>
      </c>
      <c r="AK85">
        <f ca="1"/>
        <v>120</v>
      </c>
      <c r="AL85">
        <f ca="1"/>
        <v>80</v>
      </c>
      <c r="AM85" t="str">
        <f ca="1"/>
        <v/>
      </c>
      <c r="AN85">
        <f ca="1"/>
        <v>85</v>
      </c>
      <c r="AO85">
        <f ca="1"/>
        <v>48</v>
      </c>
      <c r="AP85">
        <f ca="1"/>
        <v>70</v>
      </c>
      <c r="AQ85">
        <f ca="1"/>
        <v>96</v>
      </c>
      <c r="AR85">
        <f ca="1"/>
        <v>101</v>
      </c>
      <c r="AS85">
        <f ca="1"/>
        <v>63</v>
      </c>
      <c r="AT85">
        <f ca="1"/>
        <v>51</v>
      </c>
      <c r="AU85">
        <f ca="1"/>
        <v>46</v>
      </c>
      <c r="AV85">
        <f ca="1"/>
        <v>49</v>
      </c>
      <c r="AW85">
        <f ca="1"/>
        <v>61</v>
      </c>
      <c r="AX85">
        <f ca="1"/>
        <v>142</v>
      </c>
      <c r="AY85">
        <f ca="1"/>
        <v>64</v>
      </c>
      <c r="AZ85" t="str">
        <f ca="1"/>
        <v/>
      </c>
      <c r="BA85">
        <f ca="1"/>
        <v>113</v>
      </c>
      <c r="BB85" t="str">
        <f ca="1"/>
        <v/>
      </c>
      <c r="BF85">
        <v>1</v>
      </c>
    </row>
    <row r="86" spans="1:58" x14ac:dyDescent="0.25">
      <c r="A86">
        <v>82</v>
      </c>
      <c r="B86" t="str">
        <f ca="1"/>
        <v>Peru</v>
      </c>
      <c r="C86" s="16">
        <f ca="1"/>
        <v>77</v>
      </c>
      <c r="D86" s="16">
        <f ca="1"/>
        <v>94</v>
      </c>
      <c r="E86" s="16" t="str">
        <f ca="1"/>
        <v/>
      </c>
      <c r="F86" s="16">
        <f ca="1"/>
        <v>102</v>
      </c>
      <c r="G86" s="16">
        <f ca="1"/>
        <v>99</v>
      </c>
      <c r="H86" s="16">
        <f ca="1"/>
        <v>80</v>
      </c>
      <c r="I86" s="16">
        <f ca="1"/>
        <v>53</v>
      </c>
      <c r="J86" s="16">
        <f ca="1"/>
        <v>153</v>
      </c>
      <c r="K86" s="16">
        <f ca="1"/>
        <v>43</v>
      </c>
      <c r="L86" s="16">
        <f ca="1"/>
        <v>58</v>
      </c>
      <c r="M86" s="16">
        <f ca="1"/>
        <v>59</v>
      </c>
      <c r="N86" s="16">
        <f ca="1"/>
        <v>59</v>
      </c>
      <c r="O86" s="16">
        <f ca="1"/>
        <v>55</v>
      </c>
      <c r="P86" s="16">
        <f ca="1"/>
        <v>125</v>
      </c>
      <c r="Q86" s="16">
        <f ca="1"/>
        <v>44</v>
      </c>
      <c r="R86" s="16">
        <f ca="1"/>
        <v>129</v>
      </c>
      <c r="S86" s="16">
        <f ca="1"/>
        <v>197</v>
      </c>
      <c r="T86" s="16" t="str">
        <f ca="1"/>
        <v/>
      </c>
      <c r="W86" t="str">
        <f ca="1"/>
        <v>Bhutan</v>
      </c>
      <c r="X86">
        <f ca="1"/>
        <v>81</v>
      </c>
      <c r="Y86">
        <f ca="1"/>
        <v>135</v>
      </c>
      <c r="AJ86" t="str">
        <f ca="1"/>
        <v>Kenya</v>
      </c>
      <c r="AK86">
        <f ca="1"/>
        <v>92</v>
      </c>
      <c r="AL86">
        <f ca="1"/>
        <v>151</v>
      </c>
      <c r="AM86" t="str">
        <f ca="1"/>
        <v/>
      </c>
      <c r="AN86">
        <f ca="1"/>
        <v>174</v>
      </c>
      <c r="AO86">
        <f ca="1"/>
        <v>174</v>
      </c>
      <c r="AP86">
        <f ca="1"/>
        <v>147</v>
      </c>
      <c r="AQ86" t="str">
        <f ca="1"/>
        <v/>
      </c>
      <c r="AR86">
        <f ca="1"/>
        <v>102</v>
      </c>
      <c r="AS86">
        <f ca="1"/>
        <v>28</v>
      </c>
      <c r="AT86" t="str">
        <f ca="1"/>
        <v/>
      </c>
      <c r="AU86" t="str">
        <f ca="1"/>
        <v/>
      </c>
      <c r="AV86" t="str">
        <f ca="1"/>
        <v/>
      </c>
      <c r="AW86" t="str">
        <f ca="1"/>
        <v/>
      </c>
      <c r="AX86">
        <f ca="1"/>
        <v>102</v>
      </c>
      <c r="AY86">
        <f ca="1"/>
        <v>138</v>
      </c>
      <c r="AZ86">
        <f ca="1"/>
        <v>87</v>
      </c>
      <c r="BA86">
        <f ca="1"/>
        <v>153</v>
      </c>
      <c r="BB86" t="str">
        <f ca="1"/>
        <v/>
      </c>
      <c r="BF86">
        <v>0</v>
      </c>
    </row>
    <row r="87" spans="1:58" x14ac:dyDescent="0.25">
      <c r="A87">
        <v>83</v>
      </c>
      <c r="B87" t="str">
        <f ca="1"/>
        <v>Armenia</v>
      </c>
      <c r="C87" s="16">
        <f ca="1"/>
        <v>84</v>
      </c>
      <c r="D87" s="16">
        <f ca="1"/>
        <v>115</v>
      </c>
      <c r="E87" s="16">
        <f ca="1"/>
        <v>62</v>
      </c>
      <c r="F87" s="16">
        <f ca="1"/>
        <v>103</v>
      </c>
      <c r="G87" s="16">
        <f ca="1"/>
        <v>71</v>
      </c>
      <c r="H87" s="16">
        <f ca="1"/>
        <v>71</v>
      </c>
      <c r="I87" s="16">
        <f ca="1"/>
        <v>85</v>
      </c>
      <c r="J87" s="16">
        <f ca="1"/>
        <v>8</v>
      </c>
      <c r="K87" s="16">
        <f ca="1"/>
        <v>137</v>
      </c>
      <c r="L87" s="16" t="str">
        <f ca="1"/>
        <v/>
      </c>
      <c r="M87" s="16" t="str">
        <f ca="1"/>
        <v/>
      </c>
      <c r="N87" s="16" t="str">
        <f ca="1"/>
        <v/>
      </c>
      <c r="O87" s="16" t="str">
        <f ca="1"/>
        <v/>
      </c>
      <c r="P87" s="16">
        <f ca="1"/>
        <v>43</v>
      </c>
      <c r="Q87" s="16">
        <f ca="1"/>
        <v>58</v>
      </c>
      <c r="R87" s="16">
        <f ca="1"/>
        <v>67</v>
      </c>
      <c r="S87" s="16">
        <f ca="1"/>
        <v>176</v>
      </c>
      <c r="T87" s="16">
        <f ca="1"/>
        <v>43</v>
      </c>
      <c r="W87" t="str">
        <f ca="1"/>
        <v>Philippines</v>
      </c>
      <c r="X87">
        <f ca="1"/>
        <v>53</v>
      </c>
      <c r="Y87">
        <f ca="1"/>
        <v>131</v>
      </c>
      <c r="AJ87" t="str">
        <f ca="1"/>
        <v>Kuwait</v>
      </c>
      <c r="AK87">
        <f ca="1"/>
        <v>114</v>
      </c>
      <c r="AL87">
        <f ca="1"/>
        <v>29</v>
      </c>
      <c r="AM87">
        <f ca="1"/>
        <v>38</v>
      </c>
      <c r="AN87">
        <f ca="1"/>
        <v>40</v>
      </c>
      <c r="AO87">
        <f ca="1"/>
        <v>31</v>
      </c>
      <c r="AP87">
        <f ca="1"/>
        <v>66</v>
      </c>
      <c r="AQ87">
        <f ca="1"/>
        <v>55</v>
      </c>
      <c r="AR87">
        <f ca="1"/>
        <v>104</v>
      </c>
      <c r="AS87">
        <f ca="1"/>
        <v>128</v>
      </c>
      <c r="AT87" t="str">
        <f ca="1"/>
        <v/>
      </c>
      <c r="AU87" t="str">
        <f ca="1"/>
        <v/>
      </c>
      <c r="AV87" t="str">
        <f ca="1"/>
        <v/>
      </c>
      <c r="AW87" t="str">
        <f ca="1"/>
        <v/>
      </c>
      <c r="AX87">
        <f ca="1"/>
        <v>131</v>
      </c>
      <c r="AY87">
        <f ca="1"/>
        <v>101</v>
      </c>
      <c r="AZ87">
        <f ca="1"/>
        <v>68</v>
      </c>
      <c r="BA87">
        <f ca="1"/>
        <v>183</v>
      </c>
      <c r="BB87" t="str">
        <f ca="1"/>
        <v/>
      </c>
      <c r="BF87">
        <v>1</v>
      </c>
    </row>
    <row r="88" spans="1:58" x14ac:dyDescent="0.25">
      <c r="A88">
        <v>84</v>
      </c>
      <c r="B88" t="str">
        <f ca="1"/>
        <v>Belarus</v>
      </c>
      <c r="C88" s="16">
        <f ca="1"/>
        <v>151</v>
      </c>
      <c r="D88" s="16">
        <f ca="1"/>
        <v>99</v>
      </c>
      <c r="E88" s="16">
        <f ca="1"/>
        <v>55</v>
      </c>
      <c r="F88" s="16">
        <f ca="1"/>
        <v>104</v>
      </c>
      <c r="G88" s="16">
        <f ca="1"/>
        <v>1</v>
      </c>
      <c r="H88" s="16">
        <f ca="1"/>
        <v>14</v>
      </c>
      <c r="I88" s="16">
        <f ca="1"/>
        <v>100</v>
      </c>
      <c r="J88" s="16">
        <f ca="1"/>
        <v>17</v>
      </c>
      <c r="K88" s="16">
        <f ca="1"/>
        <v>99</v>
      </c>
      <c r="L88" s="16" t="str">
        <f ca="1"/>
        <v/>
      </c>
      <c r="M88" s="16" t="str">
        <f ca="1"/>
        <v/>
      </c>
      <c r="N88" s="16" t="str">
        <f ca="1"/>
        <v/>
      </c>
      <c r="O88" s="16" t="str">
        <f ca="1"/>
        <v/>
      </c>
      <c r="P88" s="16">
        <f ca="1"/>
        <v>167</v>
      </c>
      <c r="Q88" s="16">
        <f ca="1"/>
        <v>135</v>
      </c>
      <c r="R88" s="16">
        <f ca="1"/>
        <v>31</v>
      </c>
      <c r="S88" s="16">
        <f ca="1"/>
        <v>91</v>
      </c>
      <c r="T88" s="16" t="str">
        <f ca="1"/>
        <v/>
      </c>
      <c r="W88" t="str">
        <f ca="1"/>
        <v>Libya</v>
      </c>
      <c r="X88">
        <f ca="1"/>
        <v>157</v>
      </c>
      <c r="Y88">
        <f ca="1"/>
        <v>90</v>
      </c>
      <c r="AJ88" t="str">
        <f ca="1"/>
        <v>Kyrgyzstan</v>
      </c>
      <c r="AK88">
        <f ca="1"/>
        <v>109</v>
      </c>
      <c r="AL88">
        <f ca="1"/>
        <v>167</v>
      </c>
      <c r="AM88">
        <f ca="1"/>
        <v>98</v>
      </c>
      <c r="AN88">
        <f ca="1"/>
        <v>113</v>
      </c>
      <c r="AO88">
        <f ca="1"/>
        <v>91</v>
      </c>
      <c r="AP88">
        <f ca="1"/>
        <v>107</v>
      </c>
      <c r="AQ88">
        <f ca="1"/>
        <v>103</v>
      </c>
      <c r="AR88">
        <f ca="1"/>
        <v>105</v>
      </c>
      <c r="AS88">
        <f ca="1"/>
        <v>106</v>
      </c>
      <c r="AT88" t="str">
        <f ca="1"/>
        <v/>
      </c>
      <c r="AU88" t="str">
        <f ca="1"/>
        <v/>
      </c>
      <c r="AV88" t="str">
        <f ca="1"/>
        <v/>
      </c>
      <c r="AW88" t="str">
        <f ca="1"/>
        <v/>
      </c>
      <c r="AX88">
        <f ca="1"/>
        <v>120</v>
      </c>
      <c r="AY88">
        <f ca="1"/>
        <v>116</v>
      </c>
      <c r="AZ88" t="str">
        <f ca="1"/>
        <v/>
      </c>
      <c r="BA88">
        <f ca="1"/>
        <v>115</v>
      </c>
      <c r="BB88" t="str">
        <f ca="1"/>
        <v/>
      </c>
      <c r="BF88">
        <v>0</v>
      </c>
    </row>
    <row r="89" spans="1:58" x14ac:dyDescent="0.25">
      <c r="A89">
        <v>85</v>
      </c>
      <c r="B89" t="str">
        <f ca="1"/>
        <v>Mongolia</v>
      </c>
      <c r="C89" s="16">
        <f ca="1"/>
        <v>59</v>
      </c>
      <c r="D89" s="16">
        <f ca="1"/>
        <v>109</v>
      </c>
      <c r="E89" s="16">
        <f ca="1"/>
        <v>78</v>
      </c>
      <c r="F89" s="16">
        <f ca="1"/>
        <v>106</v>
      </c>
      <c r="G89" s="16">
        <f ca="1"/>
        <v>82</v>
      </c>
      <c r="H89" s="16">
        <f ca="1"/>
        <v>95</v>
      </c>
      <c r="I89" s="16" t="str">
        <f ca="1"/>
        <v/>
      </c>
      <c r="J89" s="16">
        <f ca="1"/>
        <v>128</v>
      </c>
      <c r="K89" s="16">
        <f ca="1"/>
        <v>133</v>
      </c>
      <c r="L89" s="16">
        <f ca="1"/>
        <v>53</v>
      </c>
      <c r="M89" s="16">
        <f ca="1"/>
        <v>46</v>
      </c>
      <c r="N89" s="16">
        <f ca="1"/>
        <v>53</v>
      </c>
      <c r="O89" s="16">
        <f ca="1"/>
        <v>65</v>
      </c>
      <c r="P89" s="16">
        <f ca="1"/>
        <v>109</v>
      </c>
      <c r="Q89" s="16">
        <f ca="1"/>
        <v>66</v>
      </c>
      <c r="R89" s="16">
        <f ca="1"/>
        <v>99</v>
      </c>
      <c r="S89" s="16">
        <f ca="1"/>
        <v>206</v>
      </c>
      <c r="T89" s="16" t="str">
        <f ca="1"/>
        <v/>
      </c>
      <c r="W89" t="str">
        <f ca="1"/>
        <v>Kyrgyzstan</v>
      </c>
      <c r="X89">
        <f ca="1"/>
        <v>109</v>
      </c>
      <c r="Y89">
        <f ca="1"/>
        <v>167</v>
      </c>
      <c r="AJ89" t="str">
        <f ca="1"/>
        <v>Laos</v>
      </c>
      <c r="AK89">
        <f ca="1"/>
        <v>159</v>
      </c>
      <c r="AL89">
        <f ca="1"/>
        <v>147</v>
      </c>
      <c r="AM89">
        <f ca="1"/>
        <v>119</v>
      </c>
      <c r="AN89">
        <f ca="1"/>
        <v>137</v>
      </c>
      <c r="AO89">
        <f ca="1"/>
        <v>126</v>
      </c>
      <c r="AP89">
        <f ca="1"/>
        <v>152</v>
      </c>
      <c r="AQ89" t="str">
        <f ca="1"/>
        <v/>
      </c>
      <c r="AR89">
        <f ca="1"/>
        <v>106</v>
      </c>
      <c r="AS89">
        <f ca="1"/>
        <v>103</v>
      </c>
      <c r="AT89" t="str">
        <f ca="1"/>
        <v/>
      </c>
      <c r="AU89" t="str">
        <f ca="1"/>
        <v/>
      </c>
      <c r="AV89" t="str">
        <f ca="1"/>
        <v/>
      </c>
      <c r="AW89" t="str">
        <f ca="1"/>
        <v/>
      </c>
      <c r="AX89">
        <f ca="1"/>
        <v>153</v>
      </c>
      <c r="AY89">
        <f ca="1"/>
        <v>150</v>
      </c>
      <c r="AZ89">
        <f ca="1"/>
        <v>126</v>
      </c>
      <c r="BA89">
        <f ca="1"/>
        <v>190</v>
      </c>
      <c r="BB89" t="str">
        <f ca="1"/>
        <v/>
      </c>
      <c r="BF89">
        <v>1</v>
      </c>
    </row>
    <row r="90" spans="1:58" x14ac:dyDescent="0.25">
      <c r="A90">
        <v>86</v>
      </c>
      <c r="B90" t="str">
        <f ca="1"/>
        <v>Russia</v>
      </c>
      <c r="C90" s="16">
        <f ca="1"/>
        <v>144</v>
      </c>
      <c r="D90" s="16">
        <f ca="1"/>
        <v>69</v>
      </c>
      <c r="E90" s="16">
        <f ca="1"/>
        <v>45</v>
      </c>
      <c r="F90" s="16">
        <f ca="1"/>
        <v>108</v>
      </c>
      <c r="G90" s="16">
        <f ca="1"/>
        <v>49</v>
      </c>
      <c r="H90" s="16">
        <f ca="1"/>
        <v>41</v>
      </c>
      <c r="I90" s="16">
        <f ca="1"/>
        <v>105</v>
      </c>
      <c r="J90" s="16">
        <f ca="1"/>
        <v>160</v>
      </c>
      <c r="K90" s="16">
        <f ca="1"/>
        <v>9</v>
      </c>
      <c r="L90" s="16" t="str">
        <f ca="1"/>
        <v/>
      </c>
      <c r="M90" s="16" t="str">
        <f ca="1"/>
        <v/>
      </c>
      <c r="N90" s="16" t="str">
        <f ca="1"/>
        <v/>
      </c>
      <c r="O90" s="16" t="str">
        <f ca="1"/>
        <v/>
      </c>
      <c r="P90" s="16">
        <f ca="1"/>
        <v>162</v>
      </c>
      <c r="Q90" s="16">
        <f ca="1"/>
        <v>113</v>
      </c>
      <c r="R90" s="16">
        <f ca="1"/>
        <v>22</v>
      </c>
      <c r="S90" s="16">
        <f ca="1"/>
        <v>84</v>
      </c>
      <c r="T90" s="16" t="str">
        <f ca="1"/>
        <v/>
      </c>
      <c r="W90" t="str">
        <f ca="1"/>
        <v>Uzbekistan</v>
      </c>
      <c r="X90">
        <f ca="1"/>
        <v>148</v>
      </c>
      <c r="Y90">
        <f ca="1"/>
        <v>153</v>
      </c>
      <c r="AJ90" t="str">
        <f ca="1"/>
        <v>Latvia</v>
      </c>
      <c r="AK90">
        <f ca="1"/>
        <v>37</v>
      </c>
      <c r="AL90">
        <f ca="1"/>
        <v>48</v>
      </c>
      <c r="AM90">
        <f ca="1"/>
        <v>29</v>
      </c>
      <c r="AN90">
        <f ca="1"/>
        <v>81</v>
      </c>
      <c r="AO90">
        <f ca="1"/>
        <v>59</v>
      </c>
      <c r="AP90">
        <f ca="1"/>
        <v>28</v>
      </c>
      <c r="AQ90">
        <f ca="1"/>
        <v>66</v>
      </c>
      <c r="AR90">
        <f ca="1"/>
        <v>107</v>
      </c>
      <c r="AS90">
        <f ca="1"/>
        <v>149</v>
      </c>
      <c r="AT90">
        <f ca="1"/>
        <v>23</v>
      </c>
      <c r="AU90">
        <f ca="1"/>
        <v>21</v>
      </c>
      <c r="AV90">
        <f ca="1"/>
        <v>19</v>
      </c>
      <c r="AW90">
        <f ca="1"/>
        <v>26</v>
      </c>
      <c r="AX90">
        <f ca="1"/>
        <v>12</v>
      </c>
      <c r="AY90">
        <f ca="1"/>
        <v>17</v>
      </c>
      <c r="AZ90">
        <f ca="1"/>
        <v>6</v>
      </c>
      <c r="BA90">
        <f ca="1"/>
        <v>117</v>
      </c>
      <c r="BB90">
        <f ca="1"/>
        <v>35</v>
      </c>
      <c r="BF90">
        <v>1</v>
      </c>
    </row>
    <row r="91" spans="1:58" x14ac:dyDescent="0.25">
      <c r="A91">
        <v>87</v>
      </c>
      <c r="B91" t="str">
        <f ca="1"/>
        <v>Syria</v>
      </c>
      <c r="C91" s="16">
        <f ca="1"/>
        <v>163</v>
      </c>
      <c r="D91" s="16">
        <f ca="1"/>
        <v>176</v>
      </c>
      <c r="E91" s="16">
        <f ca="1"/>
        <v>135</v>
      </c>
      <c r="F91" s="16">
        <f ca="1"/>
        <v>109</v>
      </c>
      <c r="G91" s="16">
        <f ca="1"/>
        <v>75</v>
      </c>
      <c r="H91" s="16">
        <f ca="1"/>
        <v>116</v>
      </c>
      <c r="I91" s="16">
        <f ca="1"/>
        <v>97</v>
      </c>
      <c r="J91" s="16">
        <f ca="1"/>
        <v>189</v>
      </c>
      <c r="K91" s="16">
        <f ca="1"/>
        <v>57</v>
      </c>
      <c r="L91" s="16" t="str">
        <f ca="1"/>
        <v/>
      </c>
      <c r="M91" s="16" t="str">
        <f ca="1"/>
        <v/>
      </c>
      <c r="N91" s="16" t="str">
        <f ca="1"/>
        <v/>
      </c>
      <c r="O91" s="16" t="str">
        <f ca="1"/>
        <v/>
      </c>
      <c r="P91" s="16">
        <f ca="1"/>
        <v>179</v>
      </c>
      <c r="Q91" s="16" t="str">
        <f ca="1"/>
        <v/>
      </c>
      <c r="R91" s="16" t="str">
        <f ca="1"/>
        <v/>
      </c>
      <c r="S91" s="16">
        <f ca="1"/>
        <v>187</v>
      </c>
      <c r="T91" s="16" t="str">
        <f ca="1"/>
        <v/>
      </c>
      <c r="W91" t="str">
        <f ca="1"/>
        <v>Georgia</v>
      </c>
      <c r="X91">
        <f ca="1"/>
        <v>89</v>
      </c>
      <c r="Y91">
        <f ca="1"/>
        <v>105</v>
      </c>
      <c r="AJ91" t="str">
        <f ca="1"/>
        <v>Lebanon</v>
      </c>
      <c r="AK91">
        <f ca="1"/>
        <v>112</v>
      </c>
      <c r="AL91">
        <f ca="1"/>
        <v>126</v>
      </c>
      <c r="AM91">
        <f ca="1"/>
        <v>90</v>
      </c>
      <c r="AN91">
        <f ca="1"/>
        <v>86</v>
      </c>
      <c r="AO91">
        <f ca="1"/>
        <v>62</v>
      </c>
      <c r="AP91">
        <f ca="1"/>
        <v>57</v>
      </c>
      <c r="AQ91" t="str">
        <f ca="1"/>
        <v/>
      </c>
      <c r="AR91">
        <f ca="1"/>
        <v>108</v>
      </c>
      <c r="AS91">
        <f ca="1"/>
        <v>119</v>
      </c>
      <c r="AT91" t="str">
        <f ca="1"/>
        <v/>
      </c>
      <c r="AU91" t="str">
        <f ca="1"/>
        <v/>
      </c>
      <c r="AV91" t="str">
        <f ca="1"/>
        <v/>
      </c>
      <c r="AW91" t="str">
        <f ca="1"/>
        <v/>
      </c>
      <c r="AX91">
        <f ca="1"/>
        <v>140</v>
      </c>
      <c r="AY91">
        <f ca="1"/>
        <v>161</v>
      </c>
      <c r="AZ91">
        <f ca="1"/>
        <v>42</v>
      </c>
      <c r="BA91">
        <f ca="1"/>
        <v>168</v>
      </c>
      <c r="BB91" t="str">
        <f ca="1"/>
        <v/>
      </c>
      <c r="BF91">
        <v>0</v>
      </c>
    </row>
    <row r="92" spans="1:58" x14ac:dyDescent="0.25">
      <c r="A92">
        <v>88</v>
      </c>
      <c r="B92" t="str">
        <f ca="1"/>
        <v>Bhutan</v>
      </c>
      <c r="C92" s="16">
        <f ca="1"/>
        <v>81</v>
      </c>
      <c r="D92" s="16">
        <f ca="1"/>
        <v>135</v>
      </c>
      <c r="E92" s="16">
        <f ca="1"/>
        <v>105</v>
      </c>
      <c r="F92" s="16">
        <f ca="1"/>
        <v>110</v>
      </c>
      <c r="G92" s="16">
        <f ca="1"/>
        <v>95</v>
      </c>
      <c r="H92" s="16">
        <f ca="1"/>
        <v>129</v>
      </c>
      <c r="I92" s="16" t="str">
        <f ca="1"/>
        <v/>
      </c>
      <c r="J92" s="16">
        <f ca="1"/>
        <v>22</v>
      </c>
      <c r="K92" s="16">
        <f ca="1"/>
        <v>164</v>
      </c>
      <c r="L92" s="16" t="str">
        <f ca="1"/>
        <v/>
      </c>
      <c r="M92" s="16" t="str">
        <f ca="1"/>
        <v/>
      </c>
      <c r="N92" s="16" t="str">
        <f ca="1"/>
        <v/>
      </c>
      <c r="O92" s="16" t="str">
        <f ca="1"/>
        <v/>
      </c>
      <c r="P92" s="16">
        <f ca="1"/>
        <v>147</v>
      </c>
      <c r="Q92" s="16">
        <f ca="1"/>
        <v>94</v>
      </c>
      <c r="R92" s="16">
        <f ca="1"/>
        <v>121</v>
      </c>
      <c r="S92" s="16">
        <f ca="1"/>
        <v>186</v>
      </c>
      <c r="T92" s="16" t="str">
        <f ca="1"/>
        <v/>
      </c>
      <c r="W92" t="str">
        <f ca="1"/>
        <v>El Salvador</v>
      </c>
      <c r="X92">
        <f ca="1"/>
        <v>96</v>
      </c>
      <c r="Y92">
        <f ca="1"/>
        <v>117</v>
      </c>
      <c r="AJ92" t="str">
        <f ca="1"/>
        <v>Lesotho</v>
      </c>
      <c r="AK92">
        <f ca="1"/>
        <v>71</v>
      </c>
      <c r="AL92">
        <f ca="1"/>
        <v>170</v>
      </c>
      <c r="AM92">
        <f ca="1"/>
        <v>143</v>
      </c>
      <c r="AN92">
        <f ca="1"/>
        <v>199</v>
      </c>
      <c r="AO92">
        <f ca="1"/>
        <v>177</v>
      </c>
      <c r="AP92">
        <f ca="1"/>
        <v>185</v>
      </c>
      <c r="AQ92" t="str">
        <f ca="1"/>
        <v/>
      </c>
      <c r="AR92">
        <f ca="1"/>
        <v>109</v>
      </c>
      <c r="AS92">
        <f ca="1"/>
        <v>147</v>
      </c>
      <c r="AT92" t="str">
        <f ca="1"/>
        <v/>
      </c>
      <c r="AU92" t="str">
        <f ca="1"/>
        <v/>
      </c>
      <c r="AV92" t="str">
        <f ca="1"/>
        <v/>
      </c>
      <c r="AW92" t="str">
        <f ca="1"/>
        <v/>
      </c>
      <c r="AX92">
        <f ca="1"/>
        <v>122</v>
      </c>
      <c r="AY92">
        <f ca="1"/>
        <v>156</v>
      </c>
      <c r="AZ92" t="str">
        <f ca="1"/>
        <v/>
      </c>
      <c r="BA92">
        <f ca="1"/>
        <v>202</v>
      </c>
      <c r="BB92" t="str">
        <f ca="1"/>
        <v/>
      </c>
      <c r="BF92">
        <v>0</v>
      </c>
    </row>
    <row r="93" spans="1:58" x14ac:dyDescent="0.25">
      <c r="A93">
        <v>89</v>
      </c>
      <c r="B93" t="str">
        <f ca="1"/>
        <v>Philippines</v>
      </c>
      <c r="C93" s="16">
        <f ca="1"/>
        <v>53</v>
      </c>
      <c r="D93" s="16">
        <f ca="1"/>
        <v>131</v>
      </c>
      <c r="E93" s="16">
        <f ca="1"/>
        <v>94</v>
      </c>
      <c r="F93" s="16">
        <f ca="1"/>
        <v>111</v>
      </c>
      <c r="G93" s="16">
        <f ca="1"/>
        <v>113</v>
      </c>
      <c r="H93" s="16">
        <f ca="1"/>
        <v>127</v>
      </c>
      <c r="I93" s="16">
        <f ca="1"/>
        <v>44</v>
      </c>
      <c r="J93" s="16">
        <f ca="1"/>
        <v>154</v>
      </c>
      <c r="K93" s="16">
        <f ca="1"/>
        <v>12</v>
      </c>
      <c r="L93" s="16">
        <f ca="1"/>
        <v>77</v>
      </c>
      <c r="M93" s="16">
        <f ca="1"/>
        <v>75</v>
      </c>
      <c r="N93" s="16">
        <f ca="1"/>
        <v>78</v>
      </c>
      <c r="O93" s="16">
        <f ca="1"/>
        <v>76</v>
      </c>
      <c r="P93" s="16">
        <f ca="1"/>
        <v>134</v>
      </c>
      <c r="Q93" s="16">
        <f ca="1"/>
        <v>80</v>
      </c>
      <c r="R93" s="16">
        <f ca="1"/>
        <v>127</v>
      </c>
      <c r="S93" s="16">
        <f ca="1"/>
        <v>175</v>
      </c>
      <c r="T93" s="16" t="str">
        <f ca="1"/>
        <v/>
      </c>
      <c r="W93" t="str">
        <f ca="1"/>
        <v>Iraq</v>
      </c>
      <c r="X93">
        <f ca="1"/>
        <v>128</v>
      </c>
      <c r="Y93">
        <f ca="1"/>
        <v>93</v>
      </c>
      <c r="AJ93" t="str">
        <f ca="1"/>
        <v>Liberia</v>
      </c>
      <c r="AK93">
        <f ca="1"/>
        <v>79</v>
      </c>
      <c r="AL93">
        <f ca="1"/>
        <v>182</v>
      </c>
      <c r="AM93">
        <f ca="1"/>
        <v>152</v>
      </c>
      <c r="AN93">
        <f ca="1"/>
        <v>181</v>
      </c>
      <c r="AO93">
        <f ca="1"/>
        <v>180</v>
      </c>
      <c r="AP93">
        <f ca="1"/>
        <v>180</v>
      </c>
      <c r="AQ93" t="str">
        <f ca="1"/>
        <v/>
      </c>
      <c r="AR93">
        <f ca="1"/>
        <v>110</v>
      </c>
      <c r="AS93">
        <f ca="1"/>
        <v>126</v>
      </c>
      <c r="AT93" t="str">
        <f ca="1"/>
        <v/>
      </c>
      <c r="AU93" t="str">
        <f ca="1"/>
        <v/>
      </c>
      <c r="AV93" t="str">
        <f ca="1"/>
        <v/>
      </c>
      <c r="AW93" t="str">
        <f ca="1"/>
        <v/>
      </c>
      <c r="AX93">
        <f ca="1"/>
        <v>60</v>
      </c>
      <c r="AY93">
        <f ca="1"/>
        <v>158</v>
      </c>
      <c r="AZ93">
        <f ca="1"/>
        <v>128</v>
      </c>
      <c r="BA93">
        <f ca="1"/>
        <v>85</v>
      </c>
      <c r="BB93" t="str">
        <f ca="1"/>
        <v/>
      </c>
      <c r="BF93">
        <v>0</v>
      </c>
    </row>
    <row r="94" spans="1:58" x14ac:dyDescent="0.25">
      <c r="A94">
        <v>90</v>
      </c>
      <c r="B94" t="str">
        <f ca="1"/>
        <v>Libya</v>
      </c>
      <c r="C94" s="16">
        <f ca="1"/>
        <v>157</v>
      </c>
      <c r="D94" s="16">
        <f ca="1"/>
        <v>90</v>
      </c>
      <c r="E94" s="16">
        <f ca="1"/>
        <v>74</v>
      </c>
      <c r="F94" s="16">
        <f ca="1"/>
        <v>112</v>
      </c>
      <c r="G94" s="16">
        <f ca="1"/>
        <v>103</v>
      </c>
      <c r="H94" s="16">
        <f ca="1"/>
        <v>73</v>
      </c>
      <c r="I94" s="16">
        <f ca="1"/>
        <v>70</v>
      </c>
      <c r="J94" s="16">
        <f ca="1"/>
        <v>111</v>
      </c>
      <c r="K94" s="16">
        <f ca="1"/>
        <v>105</v>
      </c>
      <c r="L94" s="16" t="str">
        <f ca="1"/>
        <v/>
      </c>
      <c r="M94" s="16" t="str">
        <f ca="1"/>
        <v/>
      </c>
      <c r="N94" s="16" t="str">
        <f ca="1"/>
        <v/>
      </c>
      <c r="O94" s="16" t="str">
        <f ca="1"/>
        <v/>
      </c>
      <c r="P94" s="16">
        <f ca="1"/>
        <v>143</v>
      </c>
      <c r="Q94" s="16" t="str">
        <f ca="1"/>
        <v/>
      </c>
      <c r="R94" s="16" t="str">
        <f ca="1"/>
        <v/>
      </c>
      <c r="S94" s="16">
        <f ca="1"/>
        <v>81</v>
      </c>
      <c r="T94" s="16" t="str">
        <f ca="1"/>
        <v/>
      </c>
      <c r="W94" t="str">
        <f ca="1"/>
        <v>Tajikistan</v>
      </c>
      <c r="X94">
        <f ca="1"/>
        <v>155</v>
      </c>
      <c r="Y94">
        <f ca="1"/>
        <v>181</v>
      </c>
      <c r="AJ94" t="str">
        <f ca="1"/>
        <v>Libya</v>
      </c>
      <c r="AK94">
        <f ca="1"/>
        <v>157</v>
      </c>
      <c r="AL94">
        <f ca="1"/>
        <v>90</v>
      </c>
      <c r="AM94">
        <f ca="1"/>
        <v>74</v>
      </c>
      <c r="AN94">
        <f ca="1"/>
        <v>112</v>
      </c>
      <c r="AO94">
        <f ca="1"/>
        <v>103</v>
      </c>
      <c r="AP94">
        <f ca="1"/>
        <v>73</v>
      </c>
      <c r="AQ94">
        <f ca="1"/>
        <v>70</v>
      </c>
      <c r="AR94">
        <f ca="1"/>
        <v>111</v>
      </c>
      <c r="AS94">
        <f ca="1"/>
        <v>105</v>
      </c>
      <c r="AT94" t="str">
        <f ca="1"/>
        <v/>
      </c>
      <c r="AU94" t="str">
        <f ca="1"/>
        <v/>
      </c>
      <c r="AV94" t="str">
        <f ca="1"/>
        <v/>
      </c>
      <c r="AW94" t="str">
        <f ca="1"/>
        <v/>
      </c>
      <c r="AX94">
        <f ca="1"/>
        <v>143</v>
      </c>
      <c r="AY94" t="str">
        <f ca="1"/>
        <v/>
      </c>
      <c r="AZ94" t="str">
        <f ca="1"/>
        <v/>
      </c>
      <c r="BA94">
        <f ca="1"/>
        <v>81</v>
      </c>
      <c r="BB94" t="str">
        <f ca="1"/>
        <v/>
      </c>
      <c r="BF94">
        <v>0</v>
      </c>
    </row>
    <row r="95" spans="1:58" x14ac:dyDescent="0.25">
      <c r="A95">
        <v>91</v>
      </c>
      <c r="B95" t="str">
        <f ca="1"/>
        <v>Kyrgyzstan</v>
      </c>
      <c r="C95" s="16">
        <f ca="1"/>
        <v>109</v>
      </c>
      <c r="D95" s="16">
        <f ca="1"/>
        <v>167</v>
      </c>
      <c r="E95" s="16">
        <f ca="1"/>
        <v>98</v>
      </c>
      <c r="F95" s="16">
        <f ca="1"/>
        <v>113</v>
      </c>
      <c r="G95" s="16">
        <f ca="1"/>
        <v>91</v>
      </c>
      <c r="H95" s="16">
        <f ca="1"/>
        <v>107</v>
      </c>
      <c r="I95" s="16">
        <f ca="1"/>
        <v>103</v>
      </c>
      <c r="J95" s="16">
        <f ca="1"/>
        <v>105</v>
      </c>
      <c r="K95" s="16">
        <f ca="1"/>
        <v>106</v>
      </c>
      <c r="L95" s="16" t="str">
        <f ca="1"/>
        <v/>
      </c>
      <c r="M95" s="16" t="str">
        <f ca="1"/>
        <v/>
      </c>
      <c r="N95" s="16" t="str">
        <f ca="1"/>
        <v/>
      </c>
      <c r="O95" s="16" t="str">
        <f ca="1"/>
        <v/>
      </c>
      <c r="P95" s="16">
        <f ca="1"/>
        <v>120</v>
      </c>
      <c r="Q95" s="16">
        <f ca="1"/>
        <v>116</v>
      </c>
      <c r="R95" s="16" t="str">
        <f ca="1"/>
        <v/>
      </c>
      <c r="S95" s="16">
        <f ca="1"/>
        <v>115</v>
      </c>
      <c r="T95" s="16" t="str">
        <f ca="1"/>
        <v/>
      </c>
      <c r="W95" t="str">
        <f ca="1"/>
        <v>Venezuela</v>
      </c>
      <c r="X95">
        <f ca="1"/>
        <v>142</v>
      </c>
      <c r="Y95">
        <f ca="1"/>
        <v>155</v>
      </c>
      <c r="AJ95" t="str">
        <f ca="1"/>
        <v>Lithuania</v>
      </c>
      <c r="AK95">
        <f ca="1"/>
        <v>39</v>
      </c>
      <c r="AL95">
        <f ca="1"/>
        <v>44</v>
      </c>
      <c r="AM95" t="str">
        <f ca="1"/>
        <v/>
      </c>
      <c r="AN95">
        <f ca="1"/>
        <v>70</v>
      </c>
      <c r="AO95">
        <f ca="1"/>
        <v>40</v>
      </c>
      <c r="AP95">
        <f ca="1"/>
        <v>21</v>
      </c>
      <c r="AQ95">
        <f ca="1"/>
        <v>63</v>
      </c>
      <c r="AR95">
        <f ca="1"/>
        <v>112</v>
      </c>
      <c r="AS95">
        <f ca="1"/>
        <v>139</v>
      </c>
      <c r="AT95">
        <f ca="1"/>
        <v>30</v>
      </c>
      <c r="AU95">
        <f ca="1"/>
        <v>24</v>
      </c>
      <c r="AV95">
        <f ca="1"/>
        <v>29</v>
      </c>
      <c r="AW95">
        <f ca="1"/>
        <v>32</v>
      </c>
      <c r="AX95">
        <f ca="1"/>
        <v>13</v>
      </c>
      <c r="AY95">
        <f ca="1"/>
        <v>19</v>
      </c>
      <c r="AZ95" t="str">
        <f ca="1"/>
        <v/>
      </c>
      <c r="BA95">
        <f ca="1"/>
        <v>87</v>
      </c>
      <c r="BB95">
        <f ca="1"/>
        <v>26</v>
      </c>
      <c r="BF95">
        <v>0</v>
      </c>
    </row>
    <row r="96" spans="1:58" x14ac:dyDescent="0.25">
      <c r="A96">
        <v>92</v>
      </c>
      <c r="B96" t="str">
        <f ca="1"/>
        <v>Uzbekistan</v>
      </c>
      <c r="C96" s="16">
        <f ca="1"/>
        <v>148</v>
      </c>
      <c r="D96" s="16">
        <f ca="1"/>
        <v>153</v>
      </c>
      <c r="E96" s="16">
        <f ca="1"/>
        <v>87</v>
      </c>
      <c r="F96" s="16">
        <f ca="1"/>
        <v>114</v>
      </c>
      <c r="G96" s="16">
        <f ca="1"/>
        <v>76</v>
      </c>
      <c r="H96" s="16">
        <f ca="1"/>
        <v>87</v>
      </c>
      <c r="I96" s="16">
        <f ca="1"/>
        <v>106</v>
      </c>
      <c r="J96" s="16">
        <f ca="1"/>
        <v>207</v>
      </c>
      <c r="K96" s="16">
        <f ca="1"/>
        <v>39</v>
      </c>
      <c r="L96" s="16">
        <f ca="1"/>
        <v>78</v>
      </c>
      <c r="M96" s="16">
        <f ca="1"/>
        <v>72</v>
      </c>
      <c r="N96" s="16">
        <f ca="1"/>
        <v>79</v>
      </c>
      <c r="O96" s="16">
        <f ca="1"/>
        <v>79</v>
      </c>
      <c r="P96" s="16">
        <f ca="1"/>
        <v>148</v>
      </c>
      <c r="Q96" s="16">
        <f ca="1"/>
        <v>117</v>
      </c>
      <c r="R96" s="16">
        <f ca="1"/>
        <v>91</v>
      </c>
      <c r="S96" s="16">
        <f ca="1"/>
        <v>169</v>
      </c>
      <c r="T96" s="16" t="str">
        <f ca="1"/>
        <v/>
      </c>
      <c r="W96" t="str">
        <f ca="1"/>
        <v>Honduras</v>
      </c>
      <c r="X96">
        <f ca="1"/>
        <v>95</v>
      </c>
      <c r="Y96">
        <f ca="1"/>
        <v>142</v>
      </c>
      <c r="AJ96" t="str">
        <f ca="1"/>
        <v>Luxembourg</v>
      </c>
      <c r="AK96">
        <f ca="1"/>
        <v>11</v>
      </c>
      <c r="AL96">
        <f ca="1"/>
        <v>1</v>
      </c>
      <c r="AM96">
        <f ca="1"/>
        <v>15</v>
      </c>
      <c r="AN96">
        <f ca="1"/>
        <v>11</v>
      </c>
      <c r="AO96">
        <f ca="1"/>
        <v>28</v>
      </c>
      <c r="AP96">
        <f ca="1"/>
        <v>12</v>
      </c>
      <c r="AQ96">
        <f ca="1"/>
        <v>4</v>
      </c>
      <c r="AR96">
        <f ca="1"/>
        <v>113</v>
      </c>
      <c r="AS96">
        <f ca="1"/>
        <v>168</v>
      </c>
      <c r="AT96" t="str">
        <f ca="1"/>
        <v/>
      </c>
      <c r="AU96" t="str">
        <f ca="1"/>
        <v/>
      </c>
      <c r="AV96" t="str">
        <f ca="1"/>
        <v/>
      </c>
      <c r="AW96" t="str">
        <f ca="1"/>
        <v/>
      </c>
      <c r="AX96">
        <f ca="1"/>
        <v>11</v>
      </c>
      <c r="AY96">
        <f ca="1"/>
        <v>7</v>
      </c>
      <c r="AZ96" t="str">
        <f ca="1"/>
        <v/>
      </c>
      <c r="BA96">
        <f ca="1"/>
        <v>69</v>
      </c>
      <c r="BB96">
        <f ca="1"/>
        <v>12</v>
      </c>
      <c r="BF96">
        <v>0</v>
      </c>
    </row>
    <row r="97" spans="1:58" x14ac:dyDescent="0.25">
      <c r="A97">
        <v>93</v>
      </c>
      <c r="B97" t="str">
        <f ca="1"/>
        <v>Georgia</v>
      </c>
      <c r="C97" s="16">
        <f ca="1"/>
        <v>89</v>
      </c>
      <c r="D97" s="16">
        <f ca="1"/>
        <v>105</v>
      </c>
      <c r="E97" s="16" t="str">
        <f ca="1"/>
        <v/>
      </c>
      <c r="F97" s="16">
        <f ca="1"/>
        <v>115</v>
      </c>
      <c r="G97" s="16">
        <f ca="1"/>
        <v>72</v>
      </c>
      <c r="H97" s="16">
        <f ca="1"/>
        <v>67</v>
      </c>
      <c r="I97" s="16">
        <f ca="1"/>
        <v>87</v>
      </c>
      <c r="J97" s="16">
        <f ca="1"/>
        <v>73</v>
      </c>
      <c r="K97" s="16">
        <f ca="1"/>
        <v>131</v>
      </c>
      <c r="L97" s="16">
        <f ca="1"/>
        <v>65</v>
      </c>
      <c r="M97" s="16">
        <f ca="1"/>
        <v>60</v>
      </c>
      <c r="N97" s="16">
        <f ca="1"/>
        <v>66</v>
      </c>
      <c r="O97" s="16">
        <f ca="1"/>
        <v>66</v>
      </c>
      <c r="P97" s="16">
        <f ca="1"/>
        <v>103</v>
      </c>
      <c r="Q97" s="16">
        <f ca="1"/>
        <v>35</v>
      </c>
      <c r="R97" s="16">
        <f ca="1"/>
        <v>47</v>
      </c>
      <c r="S97" s="16">
        <f ca="1"/>
        <v>131</v>
      </c>
      <c r="T97" s="16" t="str">
        <f ca="1"/>
        <v/>
      </c>
      <c r="W97" t="str">
        <f ca="1"/>
        <v>Jamaica</v>
      </c>
      <c r="X97">
        <f ca="1"/>
        <v>45</v>
      </c>
      <c r="Y97">
        <f ca="1"/>
        <v>102</v>
      </c>
      <c r="AJ97" t="str">
        <f ca="1"/>
        <v>Madagascar</v>
      </c>
      <c r="AK97">
        <f ca="1"/>
        <v>87</v>
      </c>
      <c r="AL97">
        <f ca="1"/>
        <v>194</v>
      </c>
      <c r="AM97" t="str">
        <f ca="1"/>
        <v/>
      </c>
      <c r="AN97">
        <f ca="1"/>
        <v>159</v>
      </c>
      <c r="AO97">
        <f ca="1"/>
        <v>163</v>
      </c>
      <c r="AP97">
        <f ca="1"/>
        <v>161</v>
      </c>
      <c r="AQ97" t="str">
        <f ca="1"/>
        <v/>
      </c>
      <c r="AR97">
        <f ca="1"/>
        <v>115</v>
      </c>
      <c r="AS97">
        <f ca="1"/>
        <v>49</v>
      </c>
      <c r="AT97" t="str">
        <f ca="1"/>
        <v/>
      </c>
      <c r="AU97" t="str">
        <f ca="1"/>
        <v/>
      </c>
      <c r="AV97" t="str">
        <f ca="1"/>
        <v/>
      </c>
      <c r="AW97" t="str">
        <f ca="1"/>
        <v/>
      </c>
      <c r="AX97">
        <f ca="1"/>
        <v>100</v>
      </c>
      <c r="AY97">
        <f ca="1"/>
        <v>98</v>
      </c>
      <c r="AZ97">
        <f ca="1"/>
        <v>122</v>
      </c>
      <c r="BA97">
        <f ca="1"/>
        <v>89</v>
      </c>
      <c r="BB97" t="str">
        <f ca="1"/>
        <v/>
      </c>
      <c r="BF97">
        <v>0</v>
      </c>
    </row>
    <row r="98" spans="1:58" x14ac:dyDescent="0.25">
      <c r="A98">
        <v>94</v>
      </c>
      <c r="B98" t="str">
        <f ca="1"/>
        <v>El Salvador</v>
      </c>
      <c r="C98" s="16">
        <f ca="1"/>
        <v>96</v>
      </c>
      <c r="D98" s="16">
        <f ca="1"/>
        <v>117</v>
      </c>
      <c r="E98" s="16">
        <f ca="1"/>
        <v>107</v>
      </c>
      <c r="F98" s="16">
        <f ca="1"/>
        <v>117</v>
      </c>
      <c r="G98" s="16">
        <f ca="1"/>
        <v>86</v>
      </c>
      <c r="H98" s="16">
        <f ca="1"/>
        <v>81</v>
      </c>
      <c r="I98" s="16">
        <f ca="1"/>
        <v>56</v>
      </c>
      <c r="J98" s="16">
        <f ca="1"/>
        <v>60</v>
      </c>
      <c r="K98" s="16">
        <f ca="1"/>
        <v>112</v>
      </c>
      <c r="L98" s="16">
        <f ca="1"/>
        <v>73</v>
      </c>
      <c r="M98" s="16">
        <f ca="1"/>
        <v>77</v>
      </c>
      <c r="N98" s="16">
        <f ca="1"/>
        <v>72</v>
      </c>
      <c r="O98" s="16">
        <f ca="1"/>
        <v>69</v>
      </c>
      <c r="P98" s="16">
        <f ca="1"/>
        <v>133</v>
      </c>
      <c r="Q98" s="16">
        <f ca="1"/>
        <v>90</v>
      </c>
      <c r="R98" s="16">
        <f ca="1"/>
        <v>102</v>
      </c>
      <c r="S98" s="16">
        <f ca="1"/>
        <v>199</v>
      </c>
      <c r="T98" s="16" t="str">
        <f ca="1"/>
        <v/>
      </c>
      <c r="W98" t="str">
        <f ca="1"/>
        <v>Nepal</v>
      </c>
      <c r="X98">
        <f ca="1"/>
        <v>98</v>
      </c>
      <c r="Y98">
        <f ca="1"/>
        <v>187</v>
      </c>
      <c r="AJ98" t="str">
        <f ca="1"/>
        <v>Malawi</v>
      </c>
      <c r="AK98">
        <f ca="1"/>
        <v>76</v>
      </c>
      <c r="AL98">
        <f ca="1"/>
        <v>190</v>
      </c>
      <c r="AM98">
        <f ca="1"/>
        <v>147</v>
      </c>
      <c r="AN98">
        <f ca="1"/>
        <v>170</v>
      </c>
      <c r="AO98">
        <f ca="1"/>
        <v>162</v>
      </c>
      <c r="AP98">
        <f ca="1"/>
        <v>141</v>
      </c>
      <c r="AQ98" t="str">
        <f ca="1"/>
        <v/>
      </c>
      <c r="AR98">
        <f ca="1"/>
        <v>116</v>
      </c>
      <c r="AS98">
        <f ca="1"/>
        <v>62</v>
      </c>
      <c r="AT98" t="str">
        <f ca="1"/>
        <v/>
      </c>
      <c r="AU98" t="str">
        <f ca="1"/>
        <v/>
      </c>
      <c r="AV98" t="str">
        <f ca="1"/>
        <v/>
      </c>
      <c r="AW98" t="str">
        <f ca="1"/>
        <v/>
      </c>
      <c r="AX98">
        <f ca="1"/>
        <v>63</v>
      </c>
      <c r="AY98">
        <f ca="1"/>
        <v>134</v>
      </c>
      <c r="AZ98">
        <f ca="1"/>
        <v>117</v>
      </c>
      <c r="BA98">
        <f ca="1"/>
        <v>162</v>
      </c>
      <c r="BB98" t="str">
        <f ca="1"/>
        <v/>
      </c>
      <c r="BF98">
        <v>0</v>
      </c>
    </row>
    <row r="99" spans="1:58" x14ac:dyDescent="0.25">
      <c r="A99">
        <v>95</v>
      </c>
      <c r="B99" t="str">
        <f ca="1"/>
        <v>Iraq</v>
      </c>
      <c r="C99" s="16">
        <f ca="1"/>
        <v>128</v>
      </c>
      <c r="D99" s="16">
        <f ca="1"/>
        <v>93</v>
      </c>
      <c r="E99" s="16">
        <f ca="1"/>
        <v>108</v>
      </c>
      <c r="F99" s="16">
        <f ca="1"/>
        <v>118</v>
      </c>
      <c r="G99" s="16">
        <f ca="1"/>
        <v>108</v>
      </c>
      <c r="H99" s="16">
        <f ca="1"/>
        <v>124</v>
      </c>
      <c r="I99" s="16" t="str">
        <f ca="1"/>
        <v/>
      </c>
      <c r="J99" s="16">
        <f ca="1"/>
        <v>92</v>
      </c>
      <c r="K99" s="16">
        <f ca="1"/>
        <v>35</v>
      </c>
      <c r="L99" s="16" t="str">
        <f ca="1"/>
        <v/>
      </c>
      <c r="M99" s="16" t="str">
        <f ca="1"/>
        <v/>
      </c>
      <c r="N99" s="16" t="str">
        <f ca="1"/>
        <v/>
      </c>
      <c r="O99" s="16" t="str">
        <f ca="1"/>
        <v/>
      </c>
      <c r="P99" s="16">
        <f ca="1"/>
        <v>169</v>
      </c>
      <c r="Q99" s="16" t="str">
        <f ca="1"/>
        <v/>
      </c>
      <c r="R99" s="16">
        <f ca="1"/>
        <v>78</v>
      </c>
      <c r="S99" s="16">
        <f ca="1"/>
        <v>207</v>
      </c>
      <c r="T99" s="16" t="str">
        <f ca="1"/>
        <v/>
      </c>
      <c r="W99" t="str">
        <f ca="1"/>
        <v>Paraguay</v>
      </c>
      <c r="X99">
        <f ca="1"/>
        <v>74</v>
      </c>
      <c r="Y99">
        <f ca="1"/>
        <v>104</v>
      </c>
      <c r="AJ99" t="str">
        <f ca="1"/>
        <v>Malaysia</v>
      </c>
      <c r="AK99">
        <f ca="1"/>
        <v>40</v>
      </c>
      <c r="AL99">
        <f ca="1"/>
        <v>67</v>
      </c>
      <c r="AM99">
        <f ca="1"/>
        <v>50</v>
      </c>
      <c r="AN99">
        <f ca="1"/>
        <v>66</v>
      </c>
      <c r="AO99">
        <f ca="1"/>
        <v>63</v>
      </c>
      <c r="AP99">
        <f ca="1"/>
        <v>63</v>
      </c>
      <c r="AQ99">
        <f ca="1"/>
        <v>36</v>
      </c>
      <c r="AR99">
        <f ca="1"/>
        <v>117</v>
      </c>
      <c r="AS99">
        <f ca="1"/>
        <v>42</v>
      </c>
      <c r="AT99">
        <f ca="1"/>
        <v>55</v>
      </c>
      <c r="AU99">
        <f ca="1"/>
        <v>53</v>
      </c>
      <c r="AV99">
        <f ca="1"/>
        <v>52</v>
      </c>
      <c r="AW99">
        <f ca="1"/>
        <v>60</v>
      </c>
      <c r="AX99">
        <f ca="1"/>
        <v>107</v>
      </c>
      <c r="AY99">
        <f ca="1"/>
        <v>42</v>
      </c>
      <c r="AZ99">
        <f ca="1"/>
        <v>112</v>
      </c>
      <c r="BA99">
        <f ca="1"/>
        <v>128</v>
      </c>
      <c r="BB99">
        <f ca="1"/>
        <v>48</v>
      </c>
      <c r="BF99">
        <v>0</v>
      </c>
    </row>
    <row r="100" spans="1:58" x14ac:dyDescent="0.25">
      <c r="A100">
        <v>96</v>
      </c>
      <c r="B100" t="str">
        <f ca="1"/>
        <v>Tajikistan</v>
      </c>
      <c r="C100" s="16">
        <f ca="1"/>
        <v>155</v>
      </c>
      <c r="D100" s="16">
        <f ca="1"/>
        <v>181</v>
      </c>
      <c r="E100" s="16">
        <f ca="1"/>
        <v>106</v>
      </c>
      <c r="F100" s="16">
        <f ca="1"/>
        <v>119</v>
      </c>
      <c r="G100" s="16">
        <f ca="1"/>
        <v>55</v>
      </c>
      <c r="H100" s="16">
        <f ca="1"/>
        <v>136</v>
      </c>
      <c r="I100" s="16">
        <f ca="1"/>
        <v>107</v>
      </c>
      <c r="J100" s="16">
        <f ca="1"/>
        <v>191</v>
      </c>
      <c r="K100" s="16">
        <f ca="1"/>
        <v>93</v>
      </c>
      <c r="L100" s="16" t="str">
        <f ca="1"/>
        <v/>
      </c>
      <c r="M100" s="16" t="str">
        <f ca="1"/>
        <v/>
      </c>
      <c r="N100" s="16" t="str">
        <f ca="1"/>
        <v/>
      </c>
      <c r="O100" s="16" t="str">
        <f ca="1"/>
        <v/>
      </c>
      <c r="P100" s="16">
        <f ca="1"/>
        <v>155</v>
      </c>
      <c r="Q100" s="16">
        <f ca="1"/>
        <v>147</v>
      </c>
      <c r="R100" s="16" t="str">
        <f ca="1"/>
        <v/>
      </c>
      <c r="S100" s="16">
        <f ca="1"/>
        <v>159</v>
      </c>
      <c r="T100" s="16" t="str">
        <f ca="1"/>
        <v/>
      </c>
      <c r="W100" t="str">
        <f ca="1"/>
        <v>Suriname</v>
      </c>
      <c r="X100">
        <f ca="1"/>
        <v>49</v>
      </c>
      <c r="Y100">
        <f ca="1"/>
        <v>112</v>
      </c>
      <c r="AJ100" t="str">
        <f ca="1"/>
        <v>Mali</v>
      </c>
      <c r="AK100">
        <f ca="1"/>
        <v>137</v>
      </c>
      <c r="AL100">
        <f ca="1"/>
        <v>175</v>
      </c>
      <c r="AM100">
        <f ca="1"/>
        <v>162</v>
      </c>
      <c r="AN100">
        <f ca="1"/>
        <v>189</v>
      </c>
      <c r="AO100">
        <f ca="1"/>
        <v>166</v>
      </c>
      <c r="AP100">
        <f ca="1"/>
        <v>186</v>
      </c>
      <c r="AQ100" t="str">
        <f ca="1"/>
        <v/>
      </c>
      <c r="AR100">
        <f ca="1"/>
        <v>119</v>
      </c>
      <c r="AS100">
        <f ca="1"/>
        <v>60</v>
      </c>
      <c r="AT100" t="str">
        <f ca="1"/>
        <v/>
      </c>
      <c r="AU100" t="str">
        <f ca="1"/>
        <v/>
      </c>
      <c r="AV100" t="str">
        <f ca="1"/>
        <v/>
      </c>
      <c r="AW100" t="str">
        <f ca="1"/>
        <v/>
      </c>
      <c r="AX100">
        <f ca="1"/>
        <v>114</v>
      </c>
      <c r="AY100">
        <f ca="1"/>
        <v>114</v>
      </c>
      <c r="AZ100">
        <f ca="1"/>
        <v>60</v>
      </c>
      <c r="BA100">
        <f ca="1"/>
        <v>56</v>
      </c>
      <c r="BB100" t="str">
        <f ca="1"/>
        <v/>
      </c>
      <c r="BF100">
        <v>0</v>
      </c>
    </row>
    <row r="101" spans="1:58" x14ac:dyDescent="0.25">
      <c r="A101">
        <v>97</v>
      </c>
      <c r="B101" t="str">
        <f ca="1"/>
        <v>Venezuela</v>
      </c>
      <c r="C101" s="16">
        <f ca="1"/>
        <v>142</v>
      </c>
      <c r="D101" s="16">
        <f ca="1"/>
        <v>155</v>
      </c>
      <c r="E101" s="16">
        <f ca="1"/>
        <v>100</v>
      </c>
      <c r="F101" s="16">
        <f ca="1"/>
        <v>122</v>
      </c>
      <c r="G101" s="16">
        <f ca="1"/>
        <v>151</v>
      </c>
      <c r="H101" s="16">
        <f ca="1"/>
        <v>120</v>
      </c>
      <c r="I101" s="16">
        <f ca="1"/>
        <v>59</v>
      </c>
      <c r="J101" s="16">
        <f ca="1"/>
        <v>209</v>
      </c>
      <c r="K101" s="16">
        <f ca="1"/>
        <v>53</v>
      </c>
      <c r="L101" s="16" t="str">
        <f ca="1"/>
        <v/>
      </c>
      <c r="M101" s="16" t="str">
        <f ca="1"/>
        <v/>
      </c>
      <c r="N101" s="16" t="str">
        <f ca="1"/>
        <v/>
      </c>
      <c r="O101" s="16" t="str">
        <f ca="1"/>
        <v/>
      </c>
      <c r="P101" s="16">
        <f ca="1"/>
        <v>156</v>
      </c>
      <c r="Q101" s="16">
        <f ca="1"/>
        <v>176</v>
      </c>
      <c r="R101" s="16" t="str">
        <f ca="1"/>
        <v/>
      </c>
      <c r="S101" s="16">
        <f ca="1"/>
        <v>112</v>
      </c>
      <c r="T101" s="16" t="str">
        <f ca="1"/>
        <v/>
      </c>
      <c r="W101" t="str">
        <f ca="1"/>
        <v>Egypt</v>
      </c>
      <c r="X101">
        <f ca="1"/>
        <v>127</v>
      </c>
      <c r="Y101">
        <f ca="1"/>
        <v>121</v>
      </c>
      <c r="AJ101" t="str">
        <f ca="1"/>
        <v>Malta</v>
      </c>
      <c r="AK101">
        <f ca="1"/>
        <v>28</v>
      </c>
      <c r="AL101">
        <f ca="1"/>
        <v>34</v>
      </c>
      <c r="AM101" t="str">
        <f ca="1"/>
        <v/>
      </c>
      <c r="AN101">
        <f ca="1"/>
        <v>15</v>
      </c>
      <c r="AO101">
        <f ca="1"/>
        <v>6</v>
      </c>
      <c r="AP101">
        <f ca="1"/>
        <v>51</v>
      </c>
      <c r="AQ101">
        <f ca="1"/>
        <v>28</v>
      </c>
      <c r="AR101">
        <f ca="1"/>
        <v>120</v>
      </c>
      <c r="AS101">
        <f ca="1"/>
        <v>172</v>
      </c>
      <c r="AT101">
        <f ca="1"/>
        <v>37</v>
      </c>
      <c r="AU101">
        <f ca="1"/>
        <v>33</v>
      </c>
      <c r="AV101">
        <f ca="1"/>
        <v>36</v>
      </c>
      <c r="AW101">
        <f ca="1"/>
        <v>39</v>
      </c>
      <c r="AX101">
        <f ca="1"/>
        <v>73</v>
      </c>
      <c r="AY101">
        <f ca="1"/>
        <v>41</v>
      </c>
      <c r="AZ101">
        <f ca="1"/>
        <v>30</v>
      </c>
      <c r="BA101">
        <f ca="1"/>
        <v>64</v>
      </c>
      <c r="BB101">
        <f ca="1"/>
        <v>31</v>
      </c>
      <c r="BF101">
        <v>1</v>
      </c>
    </row>
    <row r="102" spans="1:58" x14ac:dyDescent="0.25">
      <c r="A102">
        <v>98</v>
      </c>
      <c r="B102" t="str">
        <f ca="1"/>
        <v>Honduras</v>
      </c>
      <c r="C102" s="16">
        <f ca="1"/>
        <v>95</v>
      </c>
      <c r="D102" s="16">
        <f ca="1"/>
        <v>142</v>
      </c>
      <c r="E102" s="16">
        <f ca="1"/>
        <v>118</v>
      </c>
      <c r="F102" s="16">
        <f ca="1"/>
        <v>126</v>
      </c>
      <c r="G102" s="16">
        <f ca="1"/>
        <v>101</v>
      </c>
      <c r="H102" s="16">
        <f ca="1"/>
        <v>98</v>
      </c>
      <c r="I102" s="16">
        <f ca="1"/>
        <v>91</v>
      </c>
      <c r="J102" s="16">
        <f ca="1"/>
        <v>85</v>
      </c>
      <c r="K102" s="16">
        <f ca="1"/>
        <v>96</v>
      </c>
      <c r="L102" s="16" t="str">
        <f ca="1"/>
        <v/>
      </c>
      <c r="M102" s="16" t="str">
        <f ca="1"/>
        <v/>
      </c>
      <c r="N102" s="16" t="str">
        <f ca="1"/>
        <v/>
      </c>
      <c r="O102" s="16" t="str">
        <f ca="1"/>
        <v/>
      </c>
      <c r="P102" s="16">
        <f ca="1"/>
        <v>146</v>
      </c>
      <c r="Q102" s="16">
        <f ca="1"/>
        <v>92</v>
      </c>
      <c r="R102" s="16">
        <f ca="1"/>
        <v>114</v>
      </c>
      <c r="S102" s="16">
        <f ca="1"/>
        <v>193</v>
      </c>
      <c r="T102" s="16" t="str">
        <f ca="1"/>
        <v/>
      </c>
      <c r="W102" t="str">
        <f ca="1"/>
        <v>Cambodia</v>
      </c>
      <c r="X102">
        <f ca="1"/>
        <v>121</v>
      </c>
      <c r="Y102">
        <f ca="1"/>
        <v>156</v>
      </c>
      <c r="AJ102" t="str">
        <f ca="1"/>
        <v>Mauritania</v>
      </c>
      <c r="AK102">
        <f ca="1"/>
        <v>108</v>
      </c>
      <c r="AL102">
        <f ca="1"/>
        <v>152</v>
      </c>
      <c r="AM102" t="str">
        <f ca="1"/>
        <v/>
      </c>
      <c r="AN102">
        <f ca="1"/>
        <v>162</v>
      </c>
      <c r="AO102">
        <f ca="1"/>
        <v>170</v>
      </c>
      <c r="AP102">
        <f ca="1"/>
        <v>174</v>
      </c>
      <c r="AQ102" t="str">
        <f ca="1"/>
        <v/>
      </c>
      <c r="AR102">
        <f ca="1"/>
        <v>122</v>
      </c>
      <c r="AS102">
        <f ca="1"/>
        <v>127</v>
      </c>
      <c r="AT102" t="str">
        <f ca="1"/>
        <v/>
      </c>
      <c r="AU102" t="str">
        <f ca="1"/>
        <v/>
      </c>
      <c r="AV102" t="str">
        <f ca="1"/>
        <v/>
      </c>
      <c r="AW102" t="str">
        <f ca="1"/>
        <v/>
      </c>
      <c r="AX102">
        <f ca="1"/>
        <v>33</v>
      </c>
      <c r="AY102">
        <f ca="1"/>
        <v>119</v>
      </c>
      <c r="AZ102">
        <f ca="1"/>
        <v>80</v>
      </c>
      <c r="BA102">
        <f ca="1"/>
        <v>35</v>
      </c>
      <c r="BB102" t="str">
        <f ca="1"/>
        <v/>
      </c>
      <c r="BF102">
        <v>0</v>
      </c>
    </row>
    <row r="103" spans="1:58" x14ac:dyDescent="0.25">
      <c r="A103">
        <v>99</v>
      </c>
      <c r="B103" t="str">
        <f ca="1"/>
        <v>Jamaica</v>
      </c>
      <c r="C103" s="16">
        <f ca="1"/>
        <v>45</v>
      </c>
      <c r="D103" s="16">
        <f ca="1"/>
        <v>102</v>
      </c>
      <c r="E103" s="16">
        <f ca="1"/>
        <v>96</v>
      </c>
      <c r="F103" s="16">
        <f ca="1"/>
        <v>127</v>
      </c>
      <c r="G103" s="16">
        <f ca="1"/>
        <v>118</v>
      </c>
      <c r="H103" s="16">
        <f ca="1"/>
        <v>85</v>
      </c>
      <c r="I103" s="16">
        <f ca="1"/>
        <v>64</v>
      </c>
      <c r="J103" s="16">
        <f ca="1"/>
        <v>98</v>
      </c>
      <c r="K103" s="16">
        <f ca="1"/>
        <v>141</v>
      </c>
      <c r="L103" s="16">
        <f ca="1"/>
        <v>61</v>
      </c>
      <c r="M103" s="16">
        <f ca="1"/>
        <v>67</v>
      </c>
      <c r="N103" s="16">
        <f ca="1"/>
        <v>61</v>
      </c>
      <c r="O103" s="16">
        <f ca="1"/>
        <v>52</v>
      </c>
      <c r="P103" s="16">
        <f ca="1"/>
        <v>24</v>
      </c>
      <c r="Q103" s="16">
        <f ca="1"/>
        <v>39</v>
      </c>
      <c r="R103" s="16">
        <f ca="1"/>
        <v>53</v>
      </c>
      <c r="S103" s="16">
        <f ca="1"/>
        <v>126</v>
      </c>
      <c r="T103" s="16" t="str">
        <f ca="1"/>
        <v/>
      </c>
      <c r="W103" t="str">
        <f ca="1"/>
        <v>Turkmenistan</v>
      </c>
      <c r="X103">
        <f ca="1"/>
        <v>162</v>
      </c>
      <c r="Y103">
        <f ca="1"/>
        <v>71</v>
      </c>
      <c r="AJ103" t="str">
        <f ca="1"/>
        <v>Mauritius</v>
      </c>
      <c r="AK103">
        <f ca="1"/>
        <v>20</v>
      </c>
      <c r="AL103">
        <f ca="1"/>
        <v>83</v>
      </c>
      <c r="AM103">
        <f ca="1"/>
        <v>58</v>
      </c>
      <c r="AN103">
        <f ca="1"/>
        <v>98</v>
      </c>
      <c r="AO103">
        <f ca="1"/>
        <v>114</v>
      </c>
      <c r="AP103">
        <f ca="1"/>
        <v>100</v>
      </c>
      <c r="AQ103" t="str">
        <f ca="1"/>
        <v/>
      </c>
      <c r="AR103">
        <f ca="1"/>
        <v>123</v>
      </c>
      <c r="AS103">
        <f ca="1"/>
        <v>158</v>
      </c>
      <c r="AT103" t="str">
        <f ca="1"/>
        <v/>
      </c>
      <c r="AU103" t="str">
        <f ca="1"/>
        <v/>
      </c>
      <c r="AV103" t="str">
        <f ca="1"/>
        <v/>
      </c>
      <c r="AW103" t="str">
        <f ca="1"/>
        <v/>
      </c>
      <c r="AX103">
        <f ca="1"/>
        <v>57</v>
      </c>
      <c r="AY103">
        <f ca="1"/>
        <v>25</v>
      </c>
      <c r="AZ103" t="str">
        <f ca="1"/>
        <v/>
      </c>
      <c r="BA103">
        <f ca="1"/>
        <v>48</v>
      </c>
      <c r="BB103" t="str">
        <f ca="1"/>
        <v/>
      </c>
      <c r="BF103">
        <v>0</v>
      </c>
    </row>
    <row r="104" spans="1:58" x14ac:dyDescent="0.25">
      <c r="A104">
        <v>100</v>
      </c>
      <c r="B104" t="str">
        <f ca="1"/>
        <v>Nepal</v>
      </c>
      <c r="C104" s="16">
        <f ca="1"/>
        <v>98</v>
      </c>
      <c r="D104" s="16">
        <f ca="1"/>
        <v>187</v>
      </c>
      <c r="E104" s="16">
        <f ca="1"/>
        <v>125</v>
      </c>
      <c r="F104" s="16">
        <f ca="1"/>
        <v>129</v>
      </c>
      <c r="G104" s="16">
        <f ca="1"/>
        <v>135</v>
      </c>
      <c r="H104" s="16">
        <f ca="1"/>
        <v>130</v>
      </c>
      <c r="I104" s="16" t="str">
        <f ca="1"/>
        <v/>
      </c>
      <c r="J104" s="16">
        <f ca="1"/>
        <v>135</v>
      </c>
      <c r="K104" s="16">
        <f ca="1"/>
        <v>51</v>
      </c>
      <c r="L104" s="16" t="str">
        <f ca="1"/>
        <v/>
      </c>
      <c r="M104" s="16" t="str">
        <f ca="1"/>
        <v/>
      </c>
      <c r="N104" s="16" t="str">
        <f ca="1"/>
        <v/>
      </c>
      <c r="O104" s="16" t="str">
        <f ca="1"/>
        <v/>
      </c>
      <c r="P104" s="16">
        <f ca="1"/>
        <v>74</v>
      </c>
      <c r="Q104" s="16">
        <f ca="1"/>
        <v>148</v>
      </c>
      <c r="R104" s="16">
        <f ca="1"/>
        <v>133</v>
      </c>
      <c r="S104" s="16">
        <f ca="1"/>
        <v>216</v>
      </c>
      <c r="T104" s="16" t="str">
        <f ca="1"/>
        <v/>
      </c>
      <c r="W104" t="str">
        <f ca="1"/>
        <v>East Timor</v>
      </c>
      <c r="X104">
        <f ca="1"/>
        <v>45</v>
      </c>
      <c r="Y104">
        <f ca="1"/>
        <v>164</v>
      </c>
      <c r="AJ104" t="str">
        <f ca="1"/>
        <v>Mexico</v>
      </c>
      <c r="AK104">
        <f ca="1"/>
        <v>90</v>
      </c>
      <c r="AL104">
        <f ca="1"/>
        <v>78</v>
      </c>
      <c r="AM104">
        <f ca="1"/>
        <v>63</v>
      </c>
      <c r="AN104">
        <f ca="1"/>
        <v>77</v>
      </c>
      <c r="AO104">
        <f ca="1"/>
        <v>93</v>
      </c>
      <c r="AP104">
        <f ca="1"/>
        <v>86</v>
      </c>
      <c r="AQ104">
        <f ca="1"/>
        <v>32</v>
      </c>
      <c r="AR104">
        <f ca="1"/>
        <v>124</v>
      </c>
      <c r="AS104">
        <f ca="1"/>
        <v>10</v>
      </c>
      <c r="AT104">
        <f ca="1"/>
        <v>52</v>
      </c>
      <c r="AU104">
        <f ca="1"/>
        <v>57</v>
      </c>
      <c r="AV104">
        <f ca="1"/>
        <v>57</v>
      </c>
      <c r="AW104">
        <f ca="1"/>
        <v>49</v>
      </c>
      <c r="AX104">
        <f ca="1"/>
        <v>121</v>
      </c>
      <c r="AY104">
        <f ca="1"/>
        <v>67</v>
      </c>
      <c r="AZ104">
        <f ca="1"/>
        <v>65</v>
      </c>
      <c r="BA104">
        <f ca="1"/>
        <v>148</v>
      </c>
      <c r="BB104" t="str">
        <f ca="1"/>
        <v/>
      </c>
      <c r="BF104">
        <v>0</v>
      </c>
    </row>
    <row r="105" spans="1:58" x14ac:dyDescent="0.25">
      <c r="A105">
        <v>101</v>
      </c>
      <c r="B105" t="str">
        <f ca="1"/>
        <v>Paraguay</v>
      </c>
      <c r="C105" s="16">
        <f ca="1"/>
        <v>74</v>
      </c>
      <c r="D105" s="16">
        <f ca="1"/>
        <v>104</v>
      </c>
      <c r="E105" s="16" t="str">
        <f ca="1"/>
        <v/>
      </c>
      <c r="F105" s="16">
        <f ca="1"/>
        <v>130</v>
      </c>
      <c r="G105" s="16">
        <f ca="1"/>
        <v>100</v>
      </c>
      <c r="H105" s="16">
        <f ca="1"/>
        <v>110</v>
      </c>
      <c r="I105" s="16">
        <f ca="1"/>
        <v>74</v>
      </c>
      <c r="J105" s="16">
        <f ca="1"/>
        <v>152</v>
      </c>
      <c r="K105" s="16">
        <f ca="1"/>
        <v>114</v>
      </c>
      <c r="L105" s="16">
        <f ca="1"/>
        <v>74</v>
      </c>
      <c r="M105" s="16">
        <f ca="1"/>
        <v>79</v>
      </c>
      <c r="N105" s="16">
        <f ca="1"/>
        <v>75</v>
      </c>
      <c r="O105" s="16">
        <f ca="1"/>
        <v>68</v>
      </c>
      <c r="P105" s="16">
        <f ca="1"/>
        <v>115</v>
      </c>
      <c r="Q105" s="16">
        <f ca="1"/>
        <v>73</v>
      </c>
      <c r="R105" s="16" t="str">
        <f ca="1"/>
        <v/>
      </c>
      <c r="S105" s="16">
        <f ca="1"/>
        <v>127</v>
      </c>
      <c r="T105" s="16" t="str">
        <f ca="1"/>
        <v/>
      </c>
      <c r="W105" t="str">
        <f ca="1"/>
        <v>Laos</v>
      </c>
      <c r="X105">
        <f ca="1"/>
        <v>159</v>
      </c>
      <c r="Y105">
        <f ca="1"/>
        <v>147</v>
      </c>
      <c r="AJ105" t="str">
        <f ca="1"/>
        <v>Moldova</v>
      </c>
      <c r="AK105">
        <f ca="1"/>
        <v>68</v>
      </c>
      <c r="AL105">
        <f ca="1"/>
        <v>106</v>
      </c>
      <c r="AM105">
        <f ca="1"/>
        <v>70</v>
      </c>
      <c r="AN105">
        <f ca="1"/>
        <v>141</v>
      </c>
      <c r="AO105">
        <f ca="1"/>
        <v>47</v>
      </c>
      <c r="AP105">
        <f ca="1"/>
        <v>92</v>
      </c>
      <c r="AQ105">
        <f ca="1"/>
        <v>99</v>
      </c>
      <c r="AR105">
        <f ca="1"/>
        <v>126</v>
      </c>
      <c r="AS105">
        <f ca="1"/>
        <v>142</v>
      </c>
      <c r="AT105">
        <f ca="1"/>
        <v>49</v>
      </c>
      <c r="AU105">
        <f ca="1"/>
        <v>50</v>
      </c>
      <c r="AV105">
        <f ca="1"/>
        <v>51</v>
      </c>
      <c r="AW105">
        <f ca="1"/>
        <v>51</v>
      </c>
      <c r="AX105">
        <f ca="1"/>
        <v>31</v>
      </c>
      <c r="AY105">
        <f ca="1"/>
        <v>78</v>
      </c>
      <c r="AZ105">
        <f ca="1"/>
        <v>49</v>
      </c>
      <c r="BA105">
        <f ca="1"/>
        <v>108</v>
      </c>
      <c r="BB105">
        <f ca="1"/>
        <v>40</v>
      </c>
      <c r="BF105">
        <v>0</v>
      </c>
    </row>
    <row r="106" spans="1:58" x14ac:dyDescent="0.25">
      <c r="A106">
        <v>102</v>
      </c>
      <c r="B106" t="str">
        <f ca="1"/>
        <v>Suriname</v>
      </c>
      <c r="C106" s="16">
        <f ca="1"/>
        <v>49</v>
      </c>
      <c r="D106" s="16">
        <f ca="1"/>
        <v>112</v>
      </c>
      <c r="E106" s="16">
        <f ca="1"/>
        <v>104</v>
      </c>
      <c r="F106" s="16">
        <f ca="1"/>
        <v>131</v>
      </c>
      <c r="G106" s="16">
        <f ca="1"/>
        <v>117</v>
      </c>
      <c r="H106" s="16">
        <f ca="1"/>
        <v>108</v>
      </c>
      <c r="I106" s="16" t="str">
        <f ca="1"/>
        <v/>
      </c>
      <c r="J106" s="16">
        <f ca="1"/>
        <v>186</v>
      </c>
      <c r="K106" s="16">
        <f ca="1"/>
        <v>170</v>
      </c>
      <c r="L106" s="16" t="str">
        <f ca="1"/>
        <v/>
      </c>
      <c r="M106" s="16" t="str">
        <f ca="1"/>
        <v/>
      </c>
      <c r="N106" s="16" t="str">
        <f ca="1"/>
        <v/>
      </c>
      <c r="O106" s="16" t="str">
        <f ca="1"/>
        <v/>
      </c>
      <c r="P106" s="16">
        <f ca="1"/>
        <v>28</v>
      </c>
      <c r="Q106" s="16">
        <f ca="1"/>
        <v>155</v>
      </c>
      <c r="R106" s="16" t="str">
        <f ca="1"/>
        <v/>
      </c>
      <c r="S106" s="16">
        <f ca="1"/>
        <v>52</v>
      </c>
      <c r="T106" s="16" t="str">
        <f ca="1"/>
        <v/>
      </c>
      <c r="W106" t="str">
        <f ca="1"/>
        <v>Guatemala</v>
      </c>
      <c r="X106">
        <f ca="1"/>
        <v>100</v>
      </c>
      <c r="Y106">
        <f ca="1"/>
        <v>111</v>
      </c>
      <c r="AJ106" t="str">
        <f ca="1"/>
        <v>Mongolia</v>
      </c>
      <c r="AK106">
        <f ca="1"/>
        <v>59</v>
      </c>
      <c r="AL106">
        <f ca="1"/>
        <v>109</v>
      </c>
      <c r="AM106">
        <f ca="1"/>
        <v>78</v>
      </c>
      <c r="AN106">
        <f ca="1"/>
        <v>106</v>
      </c>
      <c r="AO106">
        <f ca="1"/>
        <v>82</v>
      </c>
      <c r="AP106">
        <f ca="1"/>
        <v>95</v>
      </c>
      <c r="AQ106" t="str">
        <f ca="1"/>
        <v/>
      </c>
      <c r="AR106">
        <f ca="1"/>
        <v>128</v>
      </c>
      <c r="AS106">
        <f ca="1"/>
        <v>133</v>
      </c>
      <c r="AT106">
        <f ca="1"/>
        <v>53</v>
      </c>
      <c r="AU106">
        <f ca="1"/>
        <v>46</v>
      </c>
      <c r="AV106">
        <f ca="1"/>
        <v>53</v>
      </c>
      <c r="AW106">
        <f ca="1"/>
        <v>65</v>
      </c>
      <c r="AX106">
        <f ca="1"/>
        <v>109</v>
      </c>
      <c r="AY106">
        <f ca="1"/>
        <v>66</v>
      </c>
      <c r="AZ106">
        <f ca="1"/>
        <v>99</v>
      </c>
      <c r="BA106">
        <f ca="1"/>
        <v>206</v>
      </c>
      <c r="BB106" t="str">
        <f ca="1"/>
        <v/>
      </c>
      <c r="BF106">
        <v>1</v>
      </c>
    </row>
    <row r="107" spans="1:58" x14ac:dyDescent="0.25">
      <c r="A107">
        <v>103</v>
      </c>
      <c r="B107" t="str">
        <f ca="1"/>
        <v>Egypt</v>
      </c>
      <c r="C107" s="16">
        <f ca="1"/>
        <v>127</v>
      </c>
      <c r="D107" s="16">
        <f ca="1"/>
        <v>121</v>
      </c>
      <c r="E107" s="16">
        <f ca="1"/>
        <v>86</v>
      </c>
      <c r="F107" s="16">
        <f ca="1"/>
        <v>132</v>
      </c>
      <c r="G107" s="16">
        <f ca="1"/>
        <v>56</v>
      </c>
      <c r="H107" s="16">
        <f ca="1"/>
        <v>113</v>
      </c>
      <c r="I107" s="16">
        <f ca="1"/>
        <v>80</v>
      </c>
      <c r="J107" s="16">
        <f ca="1"/>
        <v>59</v>
      </c>
      <c r="K107" s="16">
        <f ca="1"/>
        <v>14</v>
      </c>
      <c r="L107" s="16" t="str">
        <f ca="1"/>
        <v/>
      </c>
      <c r="M107" s="16" t="str">
        <f ca="1"/>
        <v/>
      </c>
      <c r="N107" s="16" t="str">
        <f ca="1"/>
        <v/>
      </c>
      <c r="O107" s="16" t="str">
        <f ca="1"/>
        <v/>
      </c>
      <c r="P107" s="16">
        <f ca="1"/>
        <v>170</v>
      </c>
      <c r="Q107" s="16">
        <f ca="1"/>
        <v>151</v>
      </c>
      <c r="R107" s="16">
        <f ca="1"/>
        <v>75</v>
      </c>
      <c r="S107" s="16">
        <f ca="1"/>
        <v>174</v>
      </c>
      <c r="T107" s="16" t="str">
        <f ca="1"/>
        <v/>
      </c>
      <c r="W107" t="str">
        <f ca="1"/>
        <v>Moldova</v>
      </c>
      <c r="X107">
        <f ca="1"/>
        <v>68</v>
      </c>
      <c r="Y107">
        <f ca="1"/>
        <v>106</v>
      </c>
      <c r="AJ107" t="str">
        <f ca="1"/>
        <v>Montenegro</v>
      </c>
      <c r="AK107">
        <f ca="1"/>
        <v>52</v>
      </c>
      <c r="AL107">
        <f ca="1"/>
        <v>81</v>
      </c>
      <c r="AM107">
        <f ca="1"/>
        <v>39</v>
      </c>
      <c r="AN107">
        <f ca="1"/>
        <v>67</v>
      </c>
      <c r="AO107">
        <f ca="1"/>
        <v>27</v>
      </c>
      <c r="AP107">
        <f ca="1"/>
        <v>8</v>
      </c>
      <c r="AQ107" t="str">
        <f ca="1"/>
        <v/>
      </c>
      <c r="AR107">
        <f ca="1"/>
        <v>129</v>
      </c>
      <c r="AS107">
        <f ca="1"/>
        <v>169</v>
      </c>
      <c r="AT107">
        <f ca="1"/>
        <v>54</v>
      </c>
      <c r="AU107">
        <f ca="1"/>
        <v>55</v>
      </c>
      <c r="AV107">
        <f ca="1"/>
        <v>61</v>
      </c>
      <c r="AW107">
        <f ca="1"/>
        <v>56</v>
      </c>
      <c r="AX107">
        <f ca="1"/>
        <v>40</v>
      </c>
      <c r="AY107">
        <f ca="1"/>
        <v>103</v>
      </c>
      <c r="AZ107">
        <f ca="1"/>
        <v>3</v>
      </c>
      <c r="BA107">
        <f ca="1"/>
        <v>145</v>
      </c>
      <c r="BB107">
        <f ca="1"/>
        <v>42</v>
      </c>
      <c r="BF107">
        <v>1</v>
      </c>
    </row>
    <row r="108" spans="1:58" x14ac:dyDescent="0.25">
      <c r="A108">
        <v>104</v>
      </c>
      <c r="B108" t="str">
        <f ca="1"/>
        <v>Cambodia</v>
      </c>
      <c r="C108" s="16">
        <f ca="1"/>
        <v>121</v>
      </c>
      <c r="D108" s="16">
        <f ca="1"/>
        <v>156</v>
      </c>
      <c r="E108" s="16">
        <f ca="1"/>
        <v>126</v>
      </c>
      <c r="F108" s="16">
        <f ca="1"/>
        <v>133</v>
      </c>
      <c r="G108" s="16">
        <f ca="1"/>
        <v>144</v>
      </c>
      <c r="H108" s="16">
        <f ca="1"/>
        <v>126</v>
      </c>
      <c r="I108" s="16" t="str">
        <f ca="1"/>
        <v/>
      </c>
      <c r="J108" s="16">
        <f ca="1"/>
        <v>32</v>
      </c>
      <c r="K108" s="16">
        <f ca="1"/>
        <v>72</v>
      </c>
      <c r="L108" s="16">
        <f ca="1"/>
        <v>80</v>
      </c>
      <c r="M108" s="16">
        <f ca="1"/>
        <v>80</v>
      </c>
      <c r="N108" s="16">
        <f ca="1"/>
        <v>80</v>
      </c>
      <c r="O108" s="16">
        <f ca="1"/>
        <v>80</v>
      </c>
      <c r="P108" s="16">
        <f ca="1"/>
        <v>151</v>
      </c>
      <c r="Q108" s="16">
        <f ca="1"/>
        <v>106</v>
      </c>
      <c r="R108" s="16">
        <f ca="1"/>
        <v>132</v>
      </c>
      <c r="S108" s="16">
        <f ca="1"/>
        <v>156</v>
      </c>
      <c r="T108" s="16" t="str">
        <f ca="1"/>
        <v/>
      </c>
      <c r="W108" t="str">
        <f ca="1"/>
        <v>Ukraine</v>
      </c>
      <c r="X108">
        <f ca="1"/>
        <v>91</v>
      </c>
      <c r="Y108">
        <f ca="1"/>
        <v>113</v>
      </c>
      <c r="AJ108" t="str">
        <f ca="1"/>
        <v>Morocco</v>
      </c>
      <c r="AK108">
        <f ca="1"/>
        <v>93</v>
      </c>
      <c r="AL108">
        <f ca="1"/>
        <v>133</v>
      </c>
      <c r="AM108">
        <f ca="1"/>
        <v>101</v>
      </c>
      <c r="AN108">
        <f ca="1"/>
        <v>76</v>
      </c>
      <c r="AO108">
        <f ca="1"/>
        <v>102</v>
      </c>
      <c r="AP108">
        <f ca="1"/>
        <v>109</v>
      </c>
      <c r="AQ108">
        <f ca="1"/>
        <v>65</v>
      </c>
      <c r="AR108">
        <f ca="1"/>
        <v>130</v>
      </c>
      <c r="AS108">
        <f ca="1"/>
        <v>38</v>
      </c>
      <c r="AT108">
        <f ca="1"/>
        <v>76</v>
      </c>
      <c r="AU108">
        <f ca="1"/>
        <v>71</v>
      </c>
      <c r="AV108">
        <f ca="1"/>
        <v>76</v>
      </c>
      <c r="AW108">
        <f ca="1"/>
        <v>78</v>
      </c>
      <c r="AX108">
        <f ca="1"/>
        <v>129</v>
      </c>
      <c r="AY108">
        <f ca="1"/>
        <v>97</v>
      </c>
      <c r="AZ108">
        <f ca="1"/>
        <v>65</v>
      </c>
      <c r="BA108">
        <f ca="1"/>
        <v>61</v>
      </c>
      <c r="BB108" t="str">
        <f ca="1"/>
        <v/>
      </c>
      <c r="BF108">
        <v>0</v>
      </c>
    </row>
    <row r="109" spans="1:58" x14ac:dyDescent="0.25">
      <c r="A109">
        <v>105</v>
      </c>
      <c r="B109" t="str">
        <f ca="1"/>
        <v>Turkmenistan</v>
      </c>
      <c r="C109" s="16">
        <f ca="1"/>
        <v>162</v>
      </c>
      <c r="D109" s="16">
        <f ca="1"/>
        <v>71</v>
      </c>
      <c r="E109" s="16">
        <f ca="1"/>
        <v>76</v>
      </c>
      <c r="F109" s="16">
        <f ca="1"/>
        <v>135</v>
      </c>
      <c r="G109" s="16">
        <f ca="1"/>
        <v>23</v>
      </c>
      <c r="H109" s="16">
        <f ca="1"/>
        <v>146</v>
      </c>
      <c r="I109" s="16">
        <f ca="1"/>
        <v>102</v>
      </c>
      <c r="J109" s="16">
        <f ca="1"/>
        <v>199</v>
      </c>
      <c r="K109" s="16">
        <f ca="1"/>
        <v>107</v>
      </c>
      <c r="L109" s="16" t="str">
        <f ca="1"/>
        <v/>
      </c>
      <c r="M109" s="16" t="str">
        <f ca="1"/>
        <v/>
      </c>
      <c r="N109" s="16" t="str">
        <f ca="1"/>
        <v/>
      </c>
      <c r="O109" s="16" t="str">
        <f ca="1"/>
        <v/>
      </c>
      <c r="P109" s="16">
        <f ca="1"/>
        <v>175</v>
      </c>
      <c r="Q109" s="16">
        <f ca="1"/>
        <v>164</v>
      </c>
      <c r="R109" s="16">
        <f ca="1"/>
        <v>44</v>
      </c>
      <c r="S109" s="16">
        <f ca="1"/>
        <v>99</v>
      </c>
      <c r="T109" s="16" t="str">
        <f ca="1"/>
        <v/>
      </c>
      <c r="W109" t="str">
        <f ca="1"/>
        <v>Fiji</v>
      </c>
      <c r="X109">
        <f ca="1"/>
        <v>80</v>
      </c>
      <c r="Y109">
        <f ca="1"/>
        <v>103</v>
      </c>
      <c r="AJ109" t="str">
        <f ca="1"/>
        <v>Mozambique</v>
      </c>
      <c r="AK109">
        <f ca="1"/>
        <v>113</v>
      </c>
      <c r="AL109">
        <f ca="1"/>
        <v>189</v>
      </c>
      <c r="AM109">
        <f ca="1"/>
        <v>157</v>
      </c>
      <c r="AN109">
        <f ca="1"/>
        <v>188</v>
      </c>
      <c r="AO109">
        <f ca="1"/>
        <v>128</v>
      </c>
      <c r="AP109">
        <f ca="1"/>
        <v>173</v>
      </c>
      <c r="AQ109" t="str">
        <f ca="1"/>
        <v/>
      </c>
      <c r="AR109">
        <f ca="1"/>
        <v>131</v>
      </c>
      <c r="AS109">
        <f ca="1"/>
        <v>45</v>
      </c>
      <c r="AT109" t="str">
        <f ca="1"/>
        <v/>
      </c>
      <c r="AU109" t="str">
        <f ca="1"/>
        <v/>
      </c>
      <c r="AV109" t="str">
        <f ca="1"/>
        <v/>
      </c>
      <c r="AW109" t="str">
        <f ca="1"/>
        <v/>
      </c>
      <c r="AX109">
        <f ca="1"/>
        <v>105</v>
      </c>
      <c r="AY109">
        <f ca="1"/>
        <v>142</v>
      </c>
      <c r="AZ109" t="str">
        <f ca="1"/>
        <v/>
      </c>
      <c r="BA109">
        <f ca="1"/>
        <v>124</v>
      </c>
      <c r="BB109" t="str">
        <f ca="1"/>
        <v/>
      </c>
      <c r="BF109">
        <v>0</v>
      </c>
    </row>
    <row r="110" spans="1:58" x14ac:dyDescent="0.25">
      <c r="A110">
        <v>106</v>
      </c>
      <c r="B110" t="str">
        <f ca="1"/>
        <v>East Timor</v>
      </c>
      <c r="C110" s="16">
        <f ca="1"/>
        <v>45</v>
      </c>
      <c r="D110" s="16">
        <f ca="1"/>
        <v>164</v>
      </c>
      <c r="E110" s="16" t="str">
        <f ca="1"/>
        <v/>
      </c>
      <c r="F110" s="16">
        <f ca="1"/>
        <v>136</v>
      </c>
      <c r="G110" s="16">
        <f ca="1"/>
        <v>140</v>
      </c>
      <c r="H110" s="16">
        <f ca="1"/>
        <v>148</v>
      </c>
      <c r="I110" s="16" t="str">
        <f ca="1"/>
        <v/>
      </c>
      <c r="J110" s="16">
        <f ca="1"/>
        <v>57</v>
      </c>
      <c r="K110" s="16">
        <f ca="1"/>
        <v>156</v>
      </c>
      <c r="L110" s="16" t="str">
        <f ca="1"/>
        <v/>
      </c>
      <c r="M110" s="16" t="str">
        <f ca="1"/>
        <v/>
      </c>
      <c r="N110" s="16" t="str">
        <f ca="1"/>
        <v/>
      </c>
      <c r="O110" s="16" t="str">
        <f ca="1"/>
        <v/>
      </c>
      <c r="P110" s="16">
        <f ca="1"/>
        <v>20</v>
      </c>
      <c r="Q110" s="16">
        <f ca="1"/>
        <v>163</v>
      </c>
      <c r="R110" s="16">
        <f ca="1"/>
        <v>135</v>
      </c>
      <c r="S110" s="16">
        <f ca="1"/>
        <v>104</v>
      </c>
      <c r="T110" s="16" t="str">
        <f ca="1"/>
        <v/>
      </c>
      <c r="W110" t="str">
        <f ca="1"/>
        <v>Indonesia</v>
      </c>
      <c r="X110">
        <f ca="1"/>
        <v>56</v>
      </c>
      <c r="Y110">
        <f ca="1"/>
        <v>116</v>
      </c>
      <c r="AJ110" t="str">
        <f ca="1"/>
        <v>Myanmar</v>
      </c>
      <c r="AK110">
        <f ca="1"/>
        <v>166</v>
      </c>
      <c r="AL110">
        <f ca="1"/>
        <v>168</v>
      </c>
      <c r="AM110">
        <f ca="1"/>
        <v>123</v>
      </c>
      <c r="AN110">
        <f ca="1"/>
        <v>148</v>
      </c>
      <c r="AO110">
        <f ca="1"/>
        <v>136</v>
      </c>
      <c r="AP110">
        <f ca="1"/>
        <v>150</v>
      </c>
      <c r="AQ110" t="str">
        <f ca="1"/>
        <v/>
      </c>
      <c r="AR110">
        <f ca="1"/>
        <v>132</v>
      </c>
      <c r="AS110">
        <f ca="1"/>
        <v>26</v>
      </c>
      <c r="AT110" t="str">
        <f ca="1"/>
        <v/>
      </c>
      <c r="AU110" t="str">
        <f ca="1"/>
        <v/>
      </c>
      <c r="AV110" t="str">
        <f ca="1"/>
        <v/>
      </c>
      <c r="AW110" t="str">
        <f ca="1"/>
        <v/>
      </c>
      <c r="AX110">
        <f ca="1"/>
        <v>171</v>
      </c>
      <c r="AY110">
        <f ca="1"/>
        <v>167</v>
      </c>
      <c r="AZ110">
        <f ca="1"/>
        <v>124</v>
      </c>
      <c r="BA110">
        <f ca="1"/>
        <v>204</v>
      </c>
      <c r="BB110" t="str">
        <f ca="1"/>
        <v/>
      </c>
      <c r="BF110">
        <v>0</v>
      </c>
    </row>
    <row r="111" spans="1:58" x14ac:dyDescent="0.25">
      <c r="A111">
        <v>107</v>
      </c>
      <c r="B111" t="str">
        <f ca="1"/>
        <v>Laos</v>
      </c>
      <c r="C111" s="16">
        <f ca="1"/>
        <v>159</v>
      </c>
      <c r="D111" s="16">
        <f ca="1"/>
        <v>147</v>
      </c>
      <c r="E111" s="16">
        <f ca="1"/>
        <v>119</v>
      </c>
      <c r="F111" s="16">
        <f ca="1"/>
        <v>137</v>
      </c>
      <c r="G111" s="16">
        <f ca="1"/>
        <v>126</v>
      </c>
      <c r="H111" s="16">
        <f ca="1"/>
        <v>152</v>
      </c>
      <c r="I111" s="16" t="str">
        <f ca="1"/>
        <v/>
      </c>
      <c r="J111" s="16">
        <f ca="1"/>
        <v>106</v>
      </c>
      <c r="K111" s="16">
        <f ca="1"/>
        <v>103</v>
      </c>
      <c r="L111" s="16" t="str">
        <f ca="1"/>
        <v/>
      </c>
      <c r="M111" s="16" t="str">
        <f ca="1"/>
        <v/>
      </c>
      <c r="N111" s="16" t="str">
        <f ca="1"/>
        <v/>
      </c>
      <c r="O111" s="16" t="str">
        <f ca="1"/>
        <v/>
      </c>
      <c r="P111" s="16">
        <f ca="1"/>
        <v>153</v>
      </c>
      <c r="Q111" s="16">
        <f ca="1"/>
        <v>150</v>
      </c>
      <c r="R111" s="16">
        <f ca="1"/>
        <v>126</v>
      </c>
      <c r="S111" s="16">
        <f ca="1"/>
        <v>190</v>
      </c>
      <c r="T111" s="16" t="str">
        <f ca="1"/>
        <v/>
      </c>
      <c r="W111" t="str">
        <f ca="1"/>
        <v>Senegal</v>
      </c>
      <c r="X111">
        <f ca="1"/>
        <v>83</v>
      </c>
      <c r="Y111">
        <f ca="1"/>
        <v>160</v>
      </c>
      <c r="AJ111" t="str">
        <f ca="1"/>
        <v>Namibia</v>
      </c>
      <c r="AK111">
        <f ca="1"/>
        <v>57</v>
      </c>
      <c r="AL111">
        <f ca="1"/>
        <v>110</v>
      </c>
      <c r="AM111" t="str">
        <f ca="1"/>
        <v/>
      </c>
      <c r="AN111">
        <f ca="1"/>
        <v>193</v>
      </c>
      <c r="AO111">
        <f ca="1"/>
        <v>142</v>
      </c>
      <c r="AP111">
        <f ca="1"/>
        <v>143</v>
      </c>
      <c r="AQ111" t="str">
        <f ca="1"/>
        <v/>
      </c>
      <c r="AR111">
        <f ca="1"/>
        <v>133</v>
      </c>
      <c r="AS111">
        <f ca="1"/>
        <v>138</v>
      </c>
      <c r="AT111" t="str">
        <f ca="1"/>
        <v/>
      </c>
      <c r="AU111" t="str">
        <f ca="1"/>
        <v/>
      </c>
      <c r="AV111" t="str">
        <f ca="1"/>
        <v/>
      </c>
      <c r="AW111" t="str">
        <f ca="1"/>
        <v/>
      </c>
      <c r="AX111">
        <f ca="1"/>
        <v>34</v>
      </c>
      <c r="AY111">
        <f ca="1"/>
        <v>95</v>
      </c>
      <c r="AZ111" t="str">
        <f ca="1"/>
        <v/>
      </c>
      <c r="BA111">
        <f ca="1"/>
        <v>141</v>
      </c>
      <c r="BB111" t="str">
        <f ca="1"/>
        <v/>
      </c>
      <c r="BF111">
        <v>0</v>
      </c>
    </row>
    <row r="112" spans="1:58" x14ac:dyDescent="0.25">
      <c r="A112">
        <v>108</v>
      </c>
      <c r="B112" t="str">
        <f ca="1"/>
        <v>Guatemala</v>
      </c>
      <c r="C112" s="16">
        <f ca="1"/>
        <v>100</v>
      </c>
      <c r="D112" s="16">
        <f ca="1"/>
        <v>111</v>
      </c>
      <c r="E112" s="16">
        <f ca="1"/>
        <v>116</v>
      </c>
      <c r="F112" s="16">
        <f ca="1"/>
        <v>140</v>
      </c>
      <c r="G112" s="16">
        <f ca="1"/>
        <v>116</v>
      </c>
      <c r="H112" s="16">
        <f ca="1"/>
        <v>118</v>
      </c>
      <c r="I112" s="16">
        <f ca="1"/>
        <v>90</v>
      </c>
      <c r="J112" s="16">
        <f ca="1"/>
        <v>80</v>
      </c>
      <c r="K112" s="16">
        <f ca="1"/>
        <v>71</v>
      </c>
      <c r="L112" s="16">
        <f ca="1"/>
        <v>71</v>
      </c>
      <c r="M112" s="16">
        <f ca="1"/>
        <v>76</v>
      </c>
      <c r="N112" s="16">
        <f ca="1"/>
        <v>72</v>
      </c>
      <c r="O112" s="16">
        <f ca="1"/>
        <v>66</v>
      </c>
      <c r="P112" s="16">
        <f ca="1"/>
        <v>138</v>
      </c>
      <c r="Q112" s="16">
        <f ca="1"/>
        <v>69</v>
      </c>
      <c r="R112" s="16">
        <f ca="1"/>
        <v>136</v>
      </c>
      <c r="S112" s="16">
        <f ca="1"/>
        <v>196</v>
      </c>
      <c r="T112" s="16" t="str">
        <f ca="1"/>
        <v/>
      </c>
      <c r="W112" t="str">
        <f ca="1"/>
        <v>India</v>
      </c>
      <c r="X112">
        <f ca="1"/>
        <v>41</v>
      </c>
      <c r="Y112">
        <f ca="1"/>
        <v>141</v>
      </c>
      <c r="AJ112" t="str">
        <f ca="1"/>
        <v>Nepal</v>
      </c>
      <c r="AK112">
        <f ca="1"/>
        <v>98</v>
      </c>
      <c r="AL112">
        <f ca="1"/>
        <v>187</v>
      </c>
      <c r="AM112">
        <f ca="1"/>
        <v>125</v>
      </c>
      <c r="AN112">
        <f ca="1"/>
        <v>129</v>
      </c>
      <c r="AO112">
        <f ca="1"/>
        <v>135</v>
      </c>
      <c r="AP112">
        <f ca="1"/>
        <v>130</v>
      </c>
      <c r="AQ112" t="str">
        <f ca="1"/>
        <v/>
      </c>
      <c r="AR112">
        <f ca="1"/>
        <v>135</v>
      </c>
      <c r="AS112">
        <f ca="1"/>
        <v>51</v>
      </c>
      <c r="AT112" t="str">
        <f ca="1"/>
        <v/>
      </c>
      <c r="AU112" t="str">
        <f ca="1"/>
        <v/>
      </c>
      <c r="AV112" t="str">
        <f ca="1"/>
        <v/>
      </c>
      <c r="AW112" t="str">
        <f ca="1"/>
        <v/>
      </c>
      <c r="AX112">
        <f ca="1"/>
        <v>74</v>
      </c>
      <c r="AY112">
        <f ca="1"/>
        <v>148</v>
      </c>
      <c r="AZ112">
        <f ca="1"/>
        <v>133</v>
      </c>
      <c r="BA112">
        <f ca="1"/>
        <v>216</v>
      </c>
      <c r="BB112" t="str">
        <f ca="1"/>
        <v/>
      </c>
      <c r="BF112">
        <v>1</v>
      </c>
    </row>
    <row r="113" spans="1:58" x14ac:dyDescent="0.25">
      <c r="A113">
        <v>109</v>
      </c>
      <c r="B113" t="str">
        <f ca="1"/>
        <v>Moldova</v>
      </c>
      <c r="C113" s="16">
        <f ca="1"/>
        <v>68</v>
      </c>
      <c r="D113" s="16">
        <f ca="1"/>
        <v>106</v>
      </c>
      <c r="E113" s="16">
        <f ca="1"/>
        <v>70</v>
      </c>
      <c r="F113" s="16">
        <f ca="1"/>
        <v>141</v>
      </c>
      <c r="G113" s="16">
        <f ca="1"/>
        <v>47</v>
      </c>
      <c r="H113" s="16">
        <f ca="1"/>
        <v>92</v>
      </c>
      <c r="I113" s="16">
        <f ca="1"/>
        <v>99</v>
      </c>
      <c r="J113" s="16">
        <f ca="1"/>
        <v>126</v>
      </c>
      <c r="K113" s="16">
        <f ca="1"/>
        <v>142</v>
      </c>
      <c r="L113" s="16">
        <f ca="1"/>
        <v>49</v>
      </c>
      <c r="M113" s="16">
        <f ca="1"/>
        <v>50</v>
      </c>
      <c r="N113" s="16">
        <f ca="1"/>
        <v>51</v>
      </c>
      <c r="O113" s="16">
        <f ca="1"/>
        <v>51</v>
      </c>
      <c r="P113" s="16">
        <f ca="1"/>
        <v>31</v>
      </c>
      <c r="Q113" s="16">
        <f ca="1"/>
        <v>78</v>
      </c>
      <c r="R113" s="16">
        <f ca="1"/>
        <v>49</v>
      </c>
      <c r="S113" s="16">
        <f ca="1"/>
        <v>108</v>
      </c>
      <c r="T113" s="16">
        <f ca="1"/>
        <v>40</v>
      </c>
      <c r="W113" t="str">
        <f ca="1"/>
        <v>Myanmar</v>
      </c>
      <c r="X113">
        <f ca="1"/>
        <v>166</v>
      </c>
      <c r="Y113">
        <f ca="1"/>
        <v>168</v>
      </c>
      <c r="AJ113" t="str">
        <f ca="1"/>
        <v>Netherlands</v>
      </c>
      <c r="AK113">
        <f ca="1"/>
        <v>9</v>
      </c>
      <c r="AL113">
        <f ca="1"/>
        <v>13</v>
      </c>
      <c r="AM113">
        <f ca="1"/>
        <v>8</v>
      </c>
      <c r="AN113">
        <f ca="1"/>
        <v>23</v>
      </c>
      <c r="AO113">
        <f ca="1"/>
        <v>12</v>
      </c>
      <c r="AP113">
        <f ca="1"/>
        <v>32</v>
      </c>
      <c r="AQ113">
        <f ca="1"/>
        <v>16</v>
      </c>
      <c r="AR113">
        <f ca="1"/>
        <v>136</v>
      </c>
      <c r="AS113">
        <f ca="1"/>
        <v>70</v>
      </c>
      <c r="AT113">
        <f ca="1"/>
        <v>25</v>
      </c>
      <c r="AU113">
        <f ca="1"/>
        <v>10</v>
      </c>
      <c r="AV113">
        <f ca="1"/>
        <v>25</v>
      </c>
      <c r="AW113">
        <f ca="1"/>
        <v>35</v>
      </c>
      <c r="AX113">
        <f ca="1"/>
        <v>4</v>
      </c>
      <c r="AY113">
        <f ca="1"/>
        <v>8</v>
      </c>
      <c r="AZ113">
        <f ca="1"/>
        <v>4</v>
      </c>
      <c r="BA113">
        <f ca="1"/>
        <v>75</v>
      </c>
      <c r="BB113">
        <f ca="1"/>
        <v>4</v>
      </c>
      <c r="BF113">
        <v>0</v>
      </c>
    </row>
    <row r="114" spans="1:58" x14ac:dyDescent="0.25">
      <c r="A114">
        <v>110</v>
      </c>
      <c r="B114" t="str">
        <f ca="1"/>
        <v>Ukraine</v>
      </c>
      <c r="C114" s="16">
        <f ca="1"/>
        <v>91</v>
      </c>
      <c r="D114" s="16">
        <f ca="1"/>
        <v>113</v>
      </c>
      <c r="E114" s="16">
        <f ca="1"/>
        <v>82</v>
      </c>
      <c r="F114" s="16">
        <f ca="1"/>
        <v>142</v>
      </c>
      <c r="G114" s="16">
        <f ca="1"/>
        <v>54</v>
      </c>
      <c r="H114" s="16">
        <f ca="1"/>
        <v>62</v>
      </c>
      <c r="I114" s="16">
        <f ca="1"/>
        <v>98</v>
      </c>
      <c r="J114" s="16">
        <f ca="1"/>
        <v>202</v>
      </c>
      <c r="K114" s="16">
        <f ca="1"/>
        <v>44</v>
      </c>
      <c r="L114" s="16">
        <f ca="1"/>
        <v>41</v>
      </c>
      <c r="M114" s="16">
        <f ca="1"/>
        <v>41</v>
      </c>
      <c r="N114" s="16">
        <f ca="1"/>
        <v>39</v>
      </c>
      <c r="O114" s="16">
        <f ca="1"/>
        <v>45</v>
      </c>
      <c r="P114" s="16">
        <f ca="1"/>
        <v>61</v>
      </c>
      <c r="Q114" s="16">
        <f ca="1"/>
        <v>130</v>
      </c>
      <c r="R114" s="16">
        <f ca="1"/>
        <v>35</v>
      </c>
      <c r="S114" s="16">
        <f ca="1"/>
        <v>102</v>
      </c>
      <c r="T114" s="16" t="str">
        <f ca="1"/>
        <v/>
      </c>
      <c r="W114" t="str">
        <f ca="1"/>
        <v>Rwanda</v>
      </c>
      <c r="X114">
        <f ca="1"/>
        <v>117</v>
      </c>
      <c r="Y114">
        <f ca="1"/>
        <v>174</v>
      </c>
      <c r="AJ114" t="str">
        <f ca="1"/>
        <v>New Zealand</v>
      </c>
      <c r="AK114">
        <f ca="1"/>
        <v>2</v>
      </c>
      <c r="AL114">
        <f ca="1"/>
        <v>24</v>
      </c>
      <c r="AM114">
        <f ca="1"/>
        <v>11</v>
      </c>
      <c r="AN114">
        <f ca="1"/>
        <v>14</v>
      </c>
      <c r="AO114">
        <f ca="1"/>
        <v>29</v>
      </c>
      <c r="AP114">
        <f ca="1"/>
        <v>38</v>
      </c>
      <c r="AQ114">
        <f ca="1"/>
        <v>15</v>
      </c>
      <c r="AR114">
        <f ca="1"/>
        <v>138</v>
      </c>
      <c r="AS114">
        <f ca="1"/>
        <v>123</v>
      </c>
      <c r="AT114">
        <f ca="1"/>
        <v>13</v>
      </c>
      <c r="AU114">
        <f ca="1"/>
        <v>23</v>
      </c>
      <c r="AV114">
        <f ca="1"/>
        <v>11</v>
      </c>
      <c r="AW114">
        <f ca="1"/>
        <v>10</v>
      </c>
      <c r="AX114">
        <f ca="1"/>
        <v>19</v>
      </c>
      <c r="AY114">
        <f ca="1"/>
        <v>5</v>
      </c>
      <c r="AZ114">
        <f ca="1"/>
        <v>29</v>
      </c>
      <c r="BA114">
        <f ca="1"/>
        <v>36</v>
      </c>
      <c r="BB114">
        <f ca="1"/>
        <v>19</v>
      </c>
      <c r="BF114">
        <v>1</v>
      </c>
    </row>
    <row r="115" spans="1:58" x14ac:dyDescent="0.25">
      <c r="A115">
        <v>111</v>
      </c>
      <c r="B115" t="str">
        <f ca="1"/>
        <v>Fiji</v>
      </c>
      <c r="C115" s="16">
        <f ca="1"/>
        <v>80</v>
      </c>
      <c r="D115" s="16">
        <f ca="1"/>
        <v>103</v>
      </c>
      <c r="E115" s="16">
        <f ca="1"/>
        <v>85</v>
      </c>
      <c r="F115" s="16">
        <f ca="1"/>
        <v>143</v>
      </c>
      <c r="G115" s="16">
        <f ca="1"/>
        <v>79</v>
      </c>
      <c r="H115" s="16">
        <f ca="1"/>
        <v>128</v>
      </c>
      <c r="I115" s="16" t="str">
        <f ca="1"/>
        <v/>
      </c>
      <c r="J115" s="16">
        <f ca="1"/>
        <v>67</v>
      </c>
      <c r="K115" s="16">
        <f ca="1"/>
        <v>162</v>
      </c>
      <c r="L115" s="16" t="str">
        <f ca="1"/>
        <v/>
      </c>
      <c r="M115" s="16" t="str">
        <f ca="1"/>
        <v/>
      </c>
      <c r="N115" s="16" t="str">
        <f ca="1"/>
        <v/>
      </c>
      <c r="O115" s="16" t="str">
        <f ca="1"/>
        <v/>
      </c>
      <c r="P115" s="16">
        <f ca="1"/>
        <v>44</v>
      </c>
      <c r="Q115" s="16">
        <f ca="1"/>
        <v>111</v>
      </c>
      <c r="R115" s="16">
        <f ca="1"/>
        <v>50</v>
      </c>
      <c r="S115" s="16">
        <f ca="1"/>
        <v>32</v>
      </c>
      <c r="T115" s="16" t="str">
        <f ca="1"/>
        <v/>
      </c>
      <c r="W115" t="str">
        <f ca="1"/>
        <v>Tanzania</v>
      </c>
      <c r="X115">
        <f ca="1"/>
        <v>86</v>
      </c>
      <c r="Y115">
        <f ca="1"/>
        <v>169</v>
      </c>
      <c r="AJ115" t="str">
        <f ca="1"/>
        <v>Nicaragua</v>
      </c>
      <c r="AK115">
        <f ca="1"/>
        <v>143</v>
      </c>
      <c r="AL115">
        <f ca="1"/>
        <v>143</v>
      </c>
      <c r="AM115">
        <f ca="1"/>
        <v>110</v>
      </c>
      <c r="AN115">
        <f ca="1"/>
        <v>80</v>
      </c>
      <c r="AO115">
        <f ca="1"/>
        <v>112</v>
      </c>
      <c r="AP115">
        <f ca="1"/>
        <v>96</v>
      </c>
      <c r="AQ115">
        <f ca="1"/>
        <v>76</v>
      </c>
      <c r="AR115">
        <f ca="1"/>
        <v>139</v>
      </c>
      <c r="AS115">
        <f ca="1"/>
        <v>108</v>
      </c>
      <c r="AT115" t="str">
        <f ca="1"/>
        <v/>
      </c>
      <c r="AU115" t="str">
        <f ca="1"/>
        <v/>
      </c>
      <c r="AV115" t="str">
        <f ca="1"/>
        <v/>
      </c>
      <c r="AW115" t="str">
        <f ca="1"/>
        <v/>
      </c>
      <c r="AX115">
        <f ca="1"/>
        <v>163</v>
      </c>
      <c r="AY115">
        <f ca="1"/>
        <v>122</v>
      </c>
      <c r="AZ115">
        <f ca="1"/>
        <v>111</v>
      </c>
      <c r="BA115">
        <f ca="1"/>
        <v>143</v>
      </c>
      <c r="BB115" t="str">
        <f ca="1"/>
        <v/>
      </c>
      <c r="BF115">
        <v>0</v>
      </c>
    </row>
    <row r="116" spans="1:58" x14ac:dyDescent="0.25">
      <c r="A116">
        <v>112</v>
      </c>
      <c r="B116" t="str">
        <f ca="1"/>
        <v>Indonesia</v>
      </c>
      <c r="C116" s="16">
        <f ca="1"/>
        <v>56</v>
      </c>
      <c r="D116" s="16">
        <f ca="1"/>
        <v>116</v>
      </c>
      <c r="E116" s="16">
        <f ca="1"/>
        <v>93</v>
      </c>
      <c r="F116" s="16">
        <f ca="1"/>
        <v>144</v>
      </c>
      <c r="G116" s="16">
        <f ca="1"/>
        <v>134</v>
      </c>
      <c r="H116" s="16">
        <f ca="1"/>
        <v>117</v>
      </c>
      <c r="I116" s="16">
        <f ca="1"/>
        <v>71</v>
      </c>
      <c r="J116" s="16">
        <f ca="1"/>
        <v>90</v>
      </c>
      <c r="K116" s="16">
        <f ca="1"/>
        <v>4</v>
      </c>
      <c r="L116" s="16">
        <f ca="1"/>
        <v>69</v>
      </c>
      <c r="M116" s="16">
        <f ca="1"/>
        <v>69</v>
      </c>
      <c r="N116" s="16">
        <f ca="1"/>
        <v>67</v>
      </c>
      <c r="O116" s="16">
        <f ca="1"/>
        <v>71</v>
      </c>
      <c r="P116" s="16">
        <f ca="1"/>
        <v>111</v>
      </c>
      <c r="Q116" s="16">
        <f ca="1"/>
        <v>63</v>
      </c>
      <c r="R116" s="16">
        <f ca="1"/>
        <v>119</v>
      </c>
      <c r="S116" s="16">
        <f ca="1"/>
        <v>164</v>
      </c>
      <c r="T116" s="16" t="str">
        <f ca="1"/>
        <v/>
      </c>
      <c r="W116" t="str">
        <f ca="1"/>
        <v>Eritrea</v>
      </c>
      <c r="X116">
        <f ca="1"/>
        <v>152</v>
      </c>
      <c r="Y116">
        <f ca="1"/>
        <v>184</v>
      </c>
      <c r="AJ116" t="str">
        <f ca="1"/>
        <v>Niger</v>
      </c>
      <c r="AK116">
        <f ca="1"/>
        <v>141</v>
      </c>
      <c r="AL116">
        <f ca="1"/>
        <v>188</v>
      </c>
      <c r="AM116">
        <f ca="1"/>
        <v>163</v>
      </c>
      <c r="AN116">
        <f ca="1"/>
        <v>173</v>
      </c>
      <c r="AO116">
        <f ca="1"/>
        <v>167</v>
      </c>
      <c r="AP116">
        <f ca="1"/>
        <v>178</v>
      </c>
      <c r="AQ116" t="str">
        <f ca="1"/>
        <v/>
      </c>
      <c r="AR116">
        <f ca="1"/>
        <v>140</v>
      </c>
      <c r="AS116">
        <f ca="1"/>
        <v>55</v>
      </c>
      <c r="AT116" t="str">
        <f ca="1"/>
        <v/>
      </c>
      <c r="AU116" t="str">
        <f ca="1"/>
        <v/>
      </c>
      <c r="AV116" t="str">
        <f ca="1"/>
        <v/>
      </c>
      <c r="AW116" t="str">
        <f ca="1"/>
        <v/>
      </c>
      <c r="AX116">
        <f ca="1"/>
        <v>80</v>
      </c>
      <c r="AY116">
        <f ca="1"/>
        <v>121</v>
      </c>
      <c r="AZ116" t="str">
        <f ca="1"/>
        <v/>
      </c>
      <c r="BA116">
        <f ca="1"/>
        <v>101</v>
      </c>
      <c r="BB116" t="str">
        <f ca="1"/>
        <v/>
      </c>
      <c r="BF116">
        <v>0</v>
      </c>
    </row>
    <row r="117" spans="1:58" x14ac:dyDescent="0.25">
      <c r="A117">
        <v>113</v>
      </c>
      <c r="B117" t="str">
        <f ca="1"/>
        <v>Senegal</v>
      </c>
      <c r="C117" s="16">
        <f ca="1"/>
        <v>83</v>
      </c>
      <c r="D117" s="16">
        <f ca="1"/>
        <v>160</v>
      </c>
      <c r="E117" s="16">
        <f ca="1"/>
        <v>144</v>
      </c>
      <c r="F117" s="16">
        <f ca="1"/>
        <v>145</v>
      </c>
      <c r="G117" s="16">
        <f ca="1"/>
        <v>152</v>
      </c>
      <c r="H117" s="16">
        <f ca="1"/>
        <v>140</v>
      </c>
      <c r="I117" s="16" t="str">
        <f ca="1"/>
        <v/>
      </c>
      <c r="J117" s="16">
        <f ca="1"/>
        <v>169</v>
      </c>
      <c r="K117" s="16">
        <f ca="1"/>
        <v>69</v>
      </c>
      <c r="L117" s="16" t="str">
        <f ca="1"/>
        <v/>
      </c>
      <c r="M117" s="16" t="str">
        <f ca="1"/>
        <v/>
      </c>
      <c r="N117" s="16" t="str">
        <f ca="1"/>
        <v/>
      </c>
      <c r="O117" s="16" t="str">
        <f ca="1"/>
        <v/>
      </c>
      <c r="P117" s="16">
        <f ca="1"/>
        <v>94</v>
      </c>
      <c r="Q117" s="16">
        <f ca="1"/>
        <v>88</v>
      </c>
      <c r="R117" s="16">
        <f ca="1"/>
        <v>26</v>
      </c>
      <c r="S117" s="16">
        <f ca="1"/>
        <v>49</v>
      </c>
      <c r="T117" s="16" t="str">
        <f ca="1"/>
        <v/>
      </c>
      <c r="W117" t="str">
        <f ca="1"/>
        <v>Pakistan</v>
      </c>
      <c r="X117">
        <f ca="1"/>
        <v>118</v>
      </c>
      <c r="Y117">
        <f ca="1"/>
        <v>161</v>
      </c>
      <c r="AJ117" t="str">
        <f ca="1"/>
        <v>Nigeria</v>
      </c>
      <c r="AK117">
        <f ca="1"/>
        <v>104</v>
      </c>
      <c r="AL117">
        <f ca="1"/>
        <v>145</v>
      </c>
      <c r="AM117" t="str">
        <f ca="1"/>
        <v/>
      </c>
      <c r="AN117">
        <f ca="1"/>
        <v>198</v>
      </c>
      <c r="AO117">
        <f ca="1"/>
        <v>183</v>
      </c>
      <c r="AP117">
        <f ca="1"/>
        <v>192</v>
      </c>
      <c r="AQ117">
        <f ca="1"/>
        <v>108</v>
      </c>
      <c r="AR117">
        <f ca="1"/>
        <v>141</v>
      </c>
      <c r="AS117">
        <f ca="1"/>
        <v>6</v>
      </c>
      <c r="AT117" t="str">
        <f ca="1"/>
        <v/>
      </c>
      <c r="AU117" t="str">
        <f ca="1"/>
        <v/>
      </c>
      <c r="AV117" t="str">
        <f ca="1"/>
        <v/>
      </c>
      <c r="AW117" t="str">
        <f ca="1"/>
        <v/>
      </c>
      <c r="AX117">
        <f ca="1"/>
        <v>112</v>
      </c>
      <c r="AY117">
        <f ca="1"/>
        <v>124</v>
      </c>
      <c r="AZ117">
        <f ca="1"/>
        <v>100</v>
      </c>
      <c r="BA117">
        <f ca="1"/>
        <v>195</v>
      </c>
      <c r="BB117" t="str">
        <f ca="1"/>
        <v/>
      </c>
      <c r="BF117">
        <v>0</v>
      </c>
    </row>
    <row r="118" spans="1:58" x14ac:dyDescent="0.25">
      <c r="A118">
        <v>114</v>
      </c>
      <c r="B118" t="str">
        <f ca="1"/>
        <v>India</v>
      </c>
      <c r="C118" s="16">
        <f ca="1"/>
        <v>41</v>
      </c>
      <c r="D118" s="16">
        <f ca="1"/>
        <v>141</v>
      </c>
      <c r="E118" s="16">
        <f ca="1"/>
        <v>114</v>
      </c>
      <c r="F118" s="16">
        <f ca="1"/>
        <v>146</v>
      </c>
      <c r="G118" s="16">
        <f ca="1"/>
        <v>119</v>
      </c>
      <c r="H118" s="16">
        <f ca="1"/>
        <v>137</v>
      </c>
      <c r="I118" s="16">
        <f ca="1"/>
        <v>73</v>
      </c>
      <c r="J118" s="16">
        <f ca="1"/>
        <v>89</v>
      </c>
      <c r="K118" s="16">
        <f ca="1"/>
        <v>2</v>
      </c>
      <c r="L118" s="16" t="str">
        <f ca="1"/>
        <v/>
      </c>
      <c r="M118" s="16" t="str">
        <f ca="1"/>
        <v/>
      </c>
      <c r="N118" s="16" t="str">
        <f ca="1"/>
        <v/>
      </c>
      <c r="O118" s="16" t="str">
        <f ca="1"/>
        <v/>
      </c>
      <c r="P118" s="16">
        <f ca="1"/>
        <v>159</v>
      </c>
      <c r="Q118" s="16">
        <f ca="1"/>
        <v>131</v>
      </c>
      <c r="R118" s="16">
        <f ca="1"/>
        <v>96</v>
      </c>
      <c r="S118" s="16">
        <f ca="1"/>
        <v>217</v>
      </c>
      <c r="T118" s="16">
        <f ca="1"/>
        <v>47</v>
      </c>
      <c r="W118" t="str">
        <f ca="1"/>
        <v>Guyana</v>
      </c>
      <c r="X118">
        <f ca="1"/>
        <v>67</v>
      </c>
      <c r="Y118">
        <f ca="1"/>
        <v>59</v>
      </c>
      <c r="AJ118" t="str">
        <f ca="1"/>
        <v>North Korea</v>
      </c>
      <c r="AK118">
        <f ca="1"/>
        <v>165</v>
      </c>
      <c r="AL118" t="str">
        <f ca="1"/>
        <v/>
      </c>
      <c r="AM118" t="str">
        <f ca="1"/>
        <v/>
      </c>
      <c r="AN118">
        <f ca="1"/>
        <v>97</v>
      </c>
      <c r="AO118">
        <f ca="1"/>
        <v>120</v>
      </c>
      <c r="AP118">
        <f ca="1"/>
        <v>100</v>
      </c>
      <c r="AQ118" t="str">
        <f ca="1"/>
        <v/>
      </c>
      <c r="AR118">
        <f ca="1"/>
        <v>142</v>
      </c>
      <c r="AS118">
        <f ca="1"/>
        <v>56</v>
      </c>
      <c r="AT118" t="str">
        <f ca="1"/>
        <v/>
      </c>
      <c r="AU118" t="str">
        <f ca="1"/>
        <v/>
      </c>
      <c r="AV118" t="str">
        <f ca="1"/>
        <v/>
      </c>
      <c r="AW118" t="str">
        <f ca="1"/>
        <v/>
      </c>
      <c r="AX118">
        <f ca="1"/>
        <v>177</v>
      </c>
      <c r="AY118">
        <f ca="1"/>
        <v>177</v>
      </c>
      <c r="AZ118">
        <f ca="1"/>
        <v>116</v>
      </c>
      <c r="BA118">
        <f ca="1"/>
        <v>167</v>
      </c>
      <c r="BB118" t="str">
        <f ca="1"/>
        <v/>
      </c>
      <c r="BF118">
        <v>0</v>
      </c>
    </row>
    <row r="119" spans="1:58" x14ac:dyDescent="0.25">
      <c r="A119">
        <v>115</v>
      </c>
      <c r="B119" t="str">
        <f ca="1"/>
        <v>Myanmar</v>
      </c>
      <c r="C119" s="16">
        <f ca="1"/>
        <v>166</v>
      </c>
      <c r="D119" s="16">
        <f ca="1"/>
        <v>168</v>
      </c>
      <c r="E119" s="16">
        <f ca="1"/>
        <v>123</v>
      </c>
      <c r="F119" s="16">
        <f ca="1"/>
        <v>148</v>
      </c>
      <c r="G119" s="16">
        <f ca="1"/>
        <v>136</v>
      </c>
      <c r="H119" s="16">
        <f ca="1"/>
        <v>150</v>
      </c>
      <c r="I119" s="16" t="str">
        <f ca="1"/>
        <v/>
      </c>
      <c r="J119" s="16">
        <f ca="1"/>
        <v>132</v>
      </c>
      <c r="K119" s="16">
        <f ca="1"/>
        <v>26</v>
      </c>
      <c r="L119" s="16" t="str">
        <f ca="1"/>
        <v/>
      </c>
      <c r="M119" s="16" t="str">
        <f ca="1"/>
        <v/>
      </c>
      <c r="N119" s="16" t="str">
        <f ca="1"/>
        <v/>
      </c>
      <c r="O119" s="16" t="str">
        <f ca="1"/>
        <v/>
      </c>
      <c r="P119" s="16">
        <f ca="1"/>
        <v>171</v>
      </c>
      <c r="Q119" s="16">
        <f ca="1"/>
        <v>167</v>
      </c>
      <c r="R119" s="16">
        <f ca="1"/>
        <v>124</v>
      </c>
      <c r="S119" s="16">
        <f ca="1"/>
        <v>204</v>
      </c>
      <c r="T119" s="16" t="str">
        <f ca="1"/>
        <v/>
      </c>
      <c r="W119" t="str">
        <f ca="1"/>
        <v>Botswana</v>
      </c>
      <c r="X119">
        <f ca="1"/>
        <v>33</v>
      </c>
      <c r="Y119">
        <f ca="1"/>
        <v>88</v>
      </c>
      <c r="AJ119" t="str">
        <f ca="1"/>
        <v>North Macedonia</v>
      </c>
      <c r="AK119">
        <f ca="1"/>
        <v>72</v>
      </c>
      <c r="AL119" t="str">
        <f ca="1"/>
        <v/>
      </c>
      <c r="AM119" t="str">
        <f ca="1"/>
        <v/>
      </c>
      <c r="AN119">
        <f ca="1"/>
        <v>86</v>
      </c>
      <c r="AO119">
        <f ca="1"/>
        <v>8</v>
      </c>
      <c r="AP119">
        <f ca="1"/>
        <v>46</v>
      </c>
      <c r="AQ119">
        <f ca="1"/>
        <v>89</v>
      </c>
      <c r="AR119">
        <f ca="1"/>
        <v>143</v>
      </c>
      <c r="AS119">
        <f ca="1"/>
        <v>150</v>
      </c>
      <c r="AT119">
        <f ca="1"/>
        <v>68</v>
      </c>
      <c r="AU119">
        <f ca="1"/>
        <v>61</v>
      </c>
      <c r="AV119">
        <f ca="1"/>
        <v>68</v>
      </c>
      <c r="AW119">
        <f ca="1"/>
        <v>71</v>
      </c>
      <c r="AX119">
        <f ca="1"/>
        <v>36</v>
      </c>
      <c r="AY119">
        <f ca="1"/>
        <v>53</v>
      </c>
      <c r="AZ119">
        <f ca="1"/>
        <v>21</v>
      </c>
      <c r="BA119">
        <f ca="1"/>
        <v>172</v>
      </c>
      <c r="BB119">
        <f ca="1"/>
        <v>39</v>
      </c>
      <c r="BF119">
        <v>0</v>
      </c>
    </row>
    <row r="120" spans="1:58" x14ac:dyDescent="0.25">
      <c r="A120">
        <v>116</v>
      </c>
      <c r="B120" t="str">
        <f ca="1"/>
        <v>Rwanda</v>
      </c>
      <c r="C120" s="16">
        <f ca="1"/>
        <v>117</v>
      </c>
      <c r="D120" s="16">
        <f ca="1"/>
        <v>174</v>
      </c>
      <c r="E120" s="16">
        <f ca="1"/>
        <v>138</v>
      </c>
      <c r="F120" s="16">
        <f ca="1"/>
        <v>149</v>
      </c>
      <c r="G120" s="16">
        <f ca="1"/>
        <v>150</v>
      </c>
      <c r="H120" s="16">
        <f ca="1"/>
        <v>144</v>
      </c>
      <c r="I120" s="16" t="str">
        <f ca="1"/>
        <v/>
      </c>
      <c r="J120" s="16">
        <f ca="1"/>
        <v>161</v>
      </c>
      <c r="K120" s="16">
        <f ca="1"/>
        <v>76</v>
      </c>
      <c r="L120" s="16" t="str">
        <f ca="1"/>
        <v/>
      </c>
      <c r="M120" s="16" t="str">
        <f ca="1"/>
        <v/>
      </c>
      <c r="N120" s="16" t="str">
        <f ca="1"/>
        <v/>
      </c>
      <c r="O120" s="16" t="str">
        <f ca="1"/>
        <v/>
      </c>
      <c r="P120" s="16">
        <f ca="1"/>
        <v>144</v>
      </c>
      <c r="Q120" s="16">
        <f ca="1"/>
        <v>105</v>
      </c>
      <c r="R120" s="16">
        <f ca="1"/>
        <v>118</v>
      </c>
      <c r="S120" s="16">
        <f ca="1"/>
        <v>211</v>
      </c>
      <c r="T120" s="16" t="str">
        <f ca="1"/>
        <v/>
      </c>
      <c r="W120" t="str">
        <f ca="1"/>
        <v>Gabon</v>
      </c>
      <c r="X120">
        <f ca="1"/>
        <v>146</v>
      </c>
      <c r="Y120">
        <f ca="1"/>
        <v>76</v>
      </c>
      <c r="AJ120" t="str">
        <f ca="1"/>
        <v>Norway</v>
      </c>
      <c r="AK120">
        <f ca="1"/>
        <v>1</v>
      </c>
      <c r="AL120">
        <f ca="1"/>
        <v>3</v>
      </c>
      <c r="AM120">
        <f ca="1"/>
        <v>2</v>
      </c>
      <c r="AN120">
        <f ca="1"/>
        <v>18</v>
      </c>
      <c r="AO120">
        <f ca="1"/>
        <v>2</v>
      </c>
      <c r="AP120">
        <f ca="1"/>
        <v>4</v>
      </c>
      <c r="AQ120">
        <f ca="1"/>
        <v>3</v>
      </c>
      <c r="AR120">
        <f ca="1"/>
        <v>144</v>
      </c>
      <c r="AS120">
        <f ca="1"/>
        <v>118</v>
      </c>
      <c r="AT120">
        <f ca="1"/>
        <v>32</v>
      </c>
      <c r="AU120">
        <f ca="1"/>
        <v>32</v>
      </c>
      <c r="AV120">
        <f ca="1"/>
        <v>32</v>
      </c>
      <c r="AW120">
        <f ca="1"/>
        <v>24</v>
      </c>
      <c r="AX120">
        <f ca="1"/>
        <v>1</v>
      </c>
      <c r="AY120">
        <f ca="1"/>
        <v>12</v>
      </c>
      <c r="AZ120">
        <f ca="1"/>
        <v>11</v>
      </c>
      <c r="BA120">
        <f ca="1"/>
        <v>42</v>
      </c>
      <c r="BB120">
        <f ca="1"/>
        <v>11</v>
      </c>
      <c r="BF120">
        <v>0</v>
      </c>
    </row>
    <row r="121" spans="1:58" x14ac:dyDescent="0.25">
      <c r="A121">
        <v>117</v>
      </c>
      <c r="B121" t="str">
        <f ca="1"/>
        <v>Tanzania</v>
      </c>
      <c r="C121" s="16">
        <f ca="1"/>
        <v>86</v>
      </c>
      <c r="D121" s="16">
        <f ca="1"/>
        <v>169</v>
      </c>
      <c r="E121" s="16">
        <f ca="1"/>
        <v>142</v>
      </c>
      <c r="F121" s="16">
        <f ca="1"/>
        <v>150</v>
      </c>
      <c r="G121" s="16">
        <f ca="1"/>
        <v>148</v>
      </c>
      <c r="H121" s="16">
        <f ca="1"/>
        <v>158</v>
      </c>
      <c r="I121" s="16">
        <f ca="1"/>
        <v>109</v>
      </c>
      <c r="J121" s="16">
        <f ca="1"/>
        <v>192</v>
      </c>
      <c r="K121" s="16">
        <f ca="1"/>
        <v>24</v>
      </c>
      <c r="L121" s="16" t="str">
        <f ca="1"/>
        <v/>
      </c>
      <c r="M121" s="16" t="str">
        <f ca="1"/>
        <v/>
      </c>
      <c r="N121" s="16" t="str">
        <f ca="1"/>
        <v/>
      </c>
      <c r="O121" s="16" t="str">
        <f ca="1"/>
        <v/>
      </c>
      <c r="P121" s="16">
        <f ca="1"/>
        <v>97</v>
      </c>
      <c r="Q121" s="16">
        <f ca="1"/>
        <v>93</v>
      </c>
      <c r="R121" s="16" t="str">
        <f ca="1"/>
        <v/>
      </c>
      <c r="S121" s="16">
        <f ca="1"/>
        <v>163</v>
      </c>
      <c r="T121" s="16" t="str">
        <f ca="1"/>
        <v/>
      </c>
      <c r="W121" t="str">
        <f ca="1"/>
        <v>Ethiopia</v>
      </c>
      <c r="X121">
        <f ca="1"/>
        <v>116</v>
      </c>
      <c r="Y121">
        <f ca="1"/>
        <v>172</v>
      </c>
      <c r="AJ121" t="str">
        <f ca="1"/>
        <v>Oman</v>
      </c>
      <c r="AK121">
        <f ca="1"/>
        <v>119</v>
      </c>
      <c r="AL121">
        <f ca="1"/>
        <v>46</v>
      </c>
      <c r="AM121">
        <f ca="1"/>
        <v>47</v>
      </c>
      <c r="AN121">
        <f ca="1"/>
        <v>93</v>
      </c>
      <c r="AO121">
        <f ca="1"/>
        <v>57</v>
      </c>
      <c r="AP121">
        <f ca="1"/>
        <v>72</v>
      </c>
      <c r="AQ121">
        <f ca="1"/>
        <v>67</v>
      </c>
      <c r="AR121">
        <f ca="1"/>
        <v>145</v>
      </c>
      <c r="AS121">
        <f ca="1"/>
        <v>125</v>
      </c>
      <c r="AT121" t="str">
        <f ca="1"/>
        <v/>
      </c>
      <c r="AU121" t="str">
        <f ca="1"/>
        <v/>
      </c>
      <c r="AV121" t="str">
        <f ca="1"/>
        <v/>
      </c>
      <c r="AW121" t="str">
        <f ca="1"/>
        <v/>
      </c>
      <c r="AX121">
        <f ca="1"/>
        <v>137</v>
      </c>
      <c r="AY121">
        <f ca="1"/>
        <v>108</v>
      </c>
      <c r="AZ121">
        <f ca="1"/>
        <v>105</v>
      </c>
      <c r="BA121">
        <f ca="1"/>
        <v>129</v>
      </c>
      <c r="BB121" t="str">
        <f ca="1"/>
        <v/>
      </c>
      <c r="BF121">
        <v>0</v>
      </c>
    </row>
    <row r="122" spans="1:58" x14ac:dyDescent="0.25">
      <c r="A122">
        <v>118</v>
      </c>
      <c r="B122" t="str">
        <f ca="1"/>
        <v>Eritrea</v>
      </c>
      <c r="C122" s="16">
        <f ca="1"/>
        <v>152</v>
      </c>
      <c r="D122" s="16">
        <f ca="1"/>
        <v>184</v>
      </c>
      <c r="E122" s="16">
        <f ca="1"/>
        <v>150</v>
      </c>
      <c r="F122" s="16">
        <f ca="1"/>
        <v>151</v>
      </c>
      <c r="G122" s="16">
        <f ca="1"/>
        <v>159</v>
      </c>
      <c r="H122" s="16">
        <f ca="1"/>
        <v>142</v>
      </c>
      <c r="I122" s="16" t="str">
        <f ca="1"/>
        <v/>
      </c>
      <c r="J122" s="16">
        <f ca="1"/>
        <v>62</v>
      </c>
      <c r="K122" s="16">
        <f ca="1"/>
        <v>132</v>
      </c>
      <c r="L122" s="16" t="str">
        <f ca="1"/>
        <v/>
      </c>
      <c r="M122" s="16" t="str">
        <f ca="1"/>
        <v/>
      </c>
      <c r="N122" s="16" t="str">
        <f ca="1"/>
        <v/>
      </c>
      <c r="O122" s="16" t="str">
        <f ca="1"/>
        <v/>
      </c>
      <c r="P122" s="16">
        <f ca="1"/>
        <v>180</v>
      </c>
      <c r="Q122" s="16">
        <f ca="1"/>
        <v>171</v>
      </c>
      <c r="R122" s="16" t="str">
        <f ca="1"/>
        <v/>
      </c>
      <c r="S122" s="16">
        <f ca="1"/>
        <v>139</v>
      </c>
      <c r="T122" s="16" t="str">
        <f ca="1"/>
        <v/>
      </c>
      <c r="W122" t="str">
        <f ca="1"/>
        <v>Sudan</v>
      </c>
      <c r="X122">
        <f ca="1"/>
        <v>158</v>
      </c>
      <c r="Y122">
        <f ca="1"/>
        <v>185</v>
      </c>
      <c r="AJ122" t="str">
        <f ca="1"/>
        <v>Pakistan</v>
      </c>
      <c r="AK122">
        <f ca="1"/>
        <v>118</v>
      </c>
      <c r="AL122">
        <f ca="1"/>
        <v>161</v>
      </c>
      <c r="AM122">
        <f ca="1"/>
        <v>140</v>
      </c>
      <c r="AN122">
        <f ca="1"/>
        <v>152</v>
      </c>
      <c r="AO122">
        <f ca="1"/>
        <v>132</v>
      </c>
      <c r="AP122">
        <f ca="1"/>
        <v>172</v>
      </c>
      <c r="AQ122">
        <f ca="1"/>
        <v>93</v>
      </c>
      <c r="AR122">
        <f ca="1"/>
        <v>147</v>
      </c>
      <c r="AS122">
        <f ca="1"/>
        <v>5</v>
      </c>
      <c r="AT122" t="str">
        <f ca="1"/>
        <v/>
      </c>
      <c r="AU122" t="str">
        <f ca="1"/>
        <v/>
      </c>
      <c r="AV122" t="str">
        <f ca="1"/>
        <v/>
      </c>
      <c r="AW122" t="str">
        <f ca="1"/>
        <v/>
      </c>
      <c r="AX122">
        <f ca="1"/>
        <v>152</v>
      </c>
      <c r="AY122">
        <f ca="1"/>
        <v>152</v>
      </c>
      <c r="AZ122" t="str">
        <f ca="1"/>
        <v/>
      </c>
      <c r="BA122">
        <f ca="1"/>
        <v>214</v>
      </c>
      <c r="BB122" t="str">
        <f ca="1"/>
        <v/>
      </c>
      <c r="BF122">
        <v>0</v>
      </c>
    </row>
    <row r="123" spans="1:58" x14ac:dyDescent="0.25">
      <c r="A123">
        <v>119</v>
      </c>
      <c r="B123" t="str">
        <f ca="1"/>
        <v>Pakistan</v>
      </c>
      <c r="C123" s="16">
        <f ca="1"/>
        <v>118</v>
      </c>
      <c r="D123" s="16">
        <f ca="1"/>
        <v>161</v>
      </c>
      <c r="E123" s="16">
        <f ca="1"/>
        <v>140</v>
      </c>
      <c r="F123" s="16">
        <f ca="1"/>
        <v>152</v>
      </c>
      <c r="G123" s="16">
        <f ca="1"/>
        <v>132</v>
      </c>
      <c r="H123" s="16">
        <f ca="1"/>
        <v>172</v>
      </c>
      <c r="I123" s="16">
        <f ca="1"/>
        <v>93</v>
      </c>
      <c r="J123" s="16">
        <f ca="1"/>
        <v>147</v>
      </c>
      <c r="K123" s="16">
        <f ca="1"/>
        <v>5</v>
      </c>
      <c r="L123" s="16" t="str">
        <f ca="1"/>
        <v/>
      </c>
      <c r="M123" s="16" t="str">
        <f ca="1"/>
        <v/>
      </c>
      <c r="N123" s="16" t="str">
        <f ca="1"/>
        <v/>
      </c>
      <c r="O123" s="16" t="str">
        <f ca="1"/>
        <v/>
      </c>
      <c r="P123" s="16">
        <f ca="1"/>
        <v>152</v>
      </c>
      <c r="Q123" s="16">
        <f ca="1"/>
        <v>152</v>
      </c>
      <c r="R123" s="16" t="str">
        <f ca="1"/>
        <v/>
      </c>
      <c r="S123" s="16">
        <f ca="1"/>
        <v>214</v>
      </c>
      <c r="T123" s="16" t="str">
        <f ca="1"/>
        <v/>
      </c>
      <c r="W123" t="str">
        <f ca="1"/>
        <v>Madagascar</v>
      </c>
      <c r="X123">
        <f ca="1"/>
        <v>87</v>
      </c>
      <c r="Y123">
        <f ca="1"/>
        <v>194</v>
      </c>
      <c r="AJ123" t="str">
        <f ca="1"/>
        <v>Palestine</v>
      </c>
      <c r="AK123">
        <f ca="1"/>
        <v>115</v>
      </c>
      <c r="AL123">
        <f ca="1"/>
        <v>132</v>
      </c>
      <c r="AM123">
        <f ca="1"/>
        <v>92</v>
      </c>
      <c r="AN123">
        <f ca="1"/>
        <v>100</v>
      </c>
      <c r="AO123">
        <f ca="1"/>
        <v>61</v>
      </c>
      <c r="AP123" t="str">
        <f ca="1"/>
        <v/>
      </c>
      <c r="AQ123" t="str">
        <f ca="1"/>
        <v/>
      </c>
      <c r="AR123">
        <f ca="1"/>
        <v>149</v>
      </c>
      <c r="AS123">
        <f ca="1"/>
        <v>120</v>
      </c>
      <c r="AT123">
        <f ca="1"/>
        <v>72</v>
      </c>
      <c r="AU123">
        <f ca="1"/>
        <v>69</v>
      </c>
      <c r="AV123">
        <f ca="1"/>
        <v>74</v>
      </c>
      <c r="AW123">
        <f ca="1"/>
        <v>75</v>
      </c>
      <c r="AX123">
        <f ca="1"/>
        <v>157</v>
      </c>
      <c r="AY123" t="str">
        <f ca="1"/>
        <v/>
      </c>
      <c r="AZ123" t="str">
        <f ca="1"/>
        <v/>
      </c>
      <c r="BA123">
        <f ca="1"/>
        <v>135</v>
      </c>
      <c r="BB123" t="str">
        <f ca="1"/>
        <v/>
      </c>
      <c r="BF123">
        <v>0</v>
      </c>
    </row>
    <row r="124" spans="1:58" x14ac:dyDescent="0.25">
      <c r="A124">
        <v>120</v>
      </c>
      <c r="B124" t="str">
        <f ca="1"/>
        <v>Guyana</v>
      </c>
      <c r="C124" s="16">
        <f ca="1"/>
        <v>67</v>
      </c>
      <c r="D124" s="16">
        <f ca="1"/>
        <v>59</v>
      </c>
      <c r="E124" s="16">
        <f ca="1"/>
        <v>77</v>
      </c>
      <c r="F124" s="16">
        <f ca="1"/>
        <v>153</v>
      </c>
      <c r="G124" s="16">
        <f ca="1"/>
        <v>122</v>
      </c>
      <c r="H124" s="16">
        <f ca="1"/>
        <v>131</v>
      </c>
      <c r="I124" s="16" t="str">
        <f ca="1"/>
        <v/>
      </c>
      <c r="J124" s="16">
        <f ca="1"/>
        <v>83</v>
      </c>
      <c r="K124" s="16">
        <f ca="1"/>
        <v>165</v>
      </c>
      <c r="L124" s="16" t="str">
        <f ca="1"/>
        <v/>
      </c>
      <c r="M124" s="16" t="str">
        <f ca="1"/>
        <v/>
      </c>
      <c r="N124" s="16" t="str">
        <f ca="1"/>
        <v/>
      </c>
      <c r="O124" s="16" t="str">
        <f ca="1"/>
        <v/>
      </c>
      <c r="P124" s="16">
        <f ca="1"/>
        <v>77</v>
      </c>
      <c r="Q124" s="16">
        <f ca="1"/>
        <v>91</v>
      </c>
      <c r="R124" s="16" t="str">
        <f ca="1"/>
        <v/>
      </c>
      <c r="S124" s="16">
        <f ca="1"/>
        <v>63</v>
      </c>
      <c r="T124" s="16" t="str">
        <f ca="1"/>
        <v/>
      </c>
      <c r="W124" t="str">
        <f ca="1"/>
        <v>Bolivia</v>
      </c>
      <c r="X124">
        <f ca="1"/>
        <v>106</v>
      </c>
      <c r="Y124">
        <f ca="1"/>
        <v>136</v>
      </c>
      <c r="AJ124" t="str">
        <f ca="1"/>
        <v>Panama</v>
      </c>
      <c r="AK124">
        <f ca="1"/>
        <v>48</v>
      </c>
      <c r="AL124">
        <f ca="1"/>
        <v>61</v>
      </c>
      <c r="AM124" t="str">
        <f ca="1"/>
        <v/>
      </c>
      <c r="AN124">
        <f ca="1"/>
        <v>63</v>
      </c>
      <c r="AO124">
        <f ca="1"/>
        <v>90</v>
      </c>
      <c r="AP124">
        <f ca="1"/>
        <v>91</v>
      </c>
      <c r="AQ124">
        <f ca="1"/>
        <v>47</v>
      </c>
      <c r="AR124">
        <f ca="1"/>
        <v>150</v>
      </c>
      <c r="AS124">
        <f ca="1"/>
        <v>129</v>
      </c>
      <c r="AT124">
        <f ca="1"/>
        <v>67</v>
      </c>
      <c r="AU124">
        <f ca="1"/>
        <v>74</v>
      </c>
      <c r="AV124">
        <f ca="1"/>
        <v>65</v>
      </c>
      <c r="AW124">
        <f ca="1"/>
        <v>59</v>
      </c>
      <c r="AX124">
        <f ca="1"/>
        <v>83</v>
      </c>
      <c r="AY124">
        <f ca="1"/>
        <v>56</v>
      </c>
      <c r="AZ124" t="str">
        <f ca="1"/>
        <v/>
      </c>
      <c r="BA124">
        <f ca="1"/>
        <v>88</v>
      </c>
      <c r="BB124" t="str">
        <f ca="1"/>
        <v/>
      </c>
      <c r="BF124">
        <v>0</v>
      </c>
    </row>
    <row r="125" spans="1:58" x14ac:dyDescent="0.25">
      <c r="A125">
        <v>121</v>
      </c>
      <c r="B125" t="str">
        <f ca="1"/>
        <v>Papua New Guinea</v>
      </c>
      <c r="C125" s="16">
        <f ca="1"/>
        <v>72</v>
      </c>
      <c r="D125" s="16" t="str">
        <f ca="1"/>
        <v/>
      </c>
      <c r="E125" s="16">
        <f ca="1"/>
        <v>132</v>
      </c>
      <c r="F125" s="16">
        <f ca="1"/>
        <v>154</v>
      </c>
      <c r="G125" s="16">
        <f ca="1"/>
        <v>139</v>
      </c>
      <c r="H125" s="16">
        <f ca="1"/>
        <v>151</v>
      </c>
      <c r="I125" s="16" t="str">
        <f ca="1"/>
        <v/>
      </c>
      <c r="J125" s="16">
        <f ca="1"/>
        <v>151</v>
      </c>
      <c r="K125" s="16">
        <f ca="1"/>
        <v>84</v>
      </c>
      <c r="L125" s="16" t="str">
        <f ca="1"/>
        <v/>
      </c>
      <c r="M125" s="16" t="str">
        <f ca="1"/>
        <v/>
      </c>
      <c r="N125" s="16" t="str">
        <f ca="1"/>
        <v/>
      </c>
      <c r="O125" s="16" t="str">
        <f ca="1"/>
        <v/>
      </c>
      <c r="P125" s="16">
        <f ca="1"/>
        <v>91</v>
      </c>
      <c r="Q125" s="16">
        <f ca="1"/>
        <v>123</v>
      </c>
      <c r="R125" s="16">
        <f ca="1"/>
        <v>125</v>
      </c>
      <c r="S125" s="16">
        <f ca="1"/>
        <v>140</v>
      </c>
      <c r="T125" s="16" t="str">
        <f ca="1"/>
        <v/>
      </c>
      <c r="W125" t="str">
        <f ca="1"/>
        <v>Mauritania</v>
      </c>
      <c r="X125">
        <f ca="1"/>
        <v>108</v>
      </c>
      <c r="Y125">
        <f ca="1"/>
        <v>152</v>
      </c>
      <c r="AJ125" t="str">
        <f ca="1"/>
        <v>Papua New Guinea</v>
      </c>
      <c r="AK125">
        <f ca="1"/>
        <v>72</v>
      </c>
      <c r="AL125" t="str">
        <f ca="1"/>
        <v/>
      </c>
      <c r="AM125">
        <f ca="1"/>
        <v>132</v>
      </c>
      <c r="AN125">
        <f ca="1"/>
        <v>154</v>
      </c>
      <c r="AO125">
        <f ca="1"/>
        <v>139</v>
      </c>
      <c r="AP125">
        <f ca="1"/>
        <v>151</v>
      </c>
      <c r="AQ125" t="str">
        <f ca="1"/>
        <v/>
      </c>
      <c r="AR125">
        <f ca="1"/>
        <v>151</v>
      </c>
      <c r="AS125">
        <f ca="1"/>
        <v>84</v>
      </c>
      <c r="AT125" t="str">
        <f ca="1"/>
        <v/>
      </c>
      <c r="AU125" t="str">
        <f ca="1"/>
        <v/>
      </c>
      <c r="AV125" t="str">
        <f ca="1"/>
        <v/>
      </c>
      <c r="AW125" t="str">
        <f ca="1"/>
        <v/>
      </c>
      <c r="AX125">
        <f ca="1"/>
        <v>91</v>
      </c>
      <c r="AY125">
        <f ca="1"/>
        <v>123</v>
      </c>
      <c r="AZ125">
        <f ca="1"/>
        <v>125</v>
      </c>
      <c r="BA125">
        <f ca="1"/>
        <v>140</v>
      </c>
      <c r="BB125" t="str">
        <f ca="1"/>
        <v/>
      </c>
      <c r="BF125">
        <v>1</v>
      </c>
    </row>
    <row r="126" spans="1:58" x14ac:dyDescent="0.25">
      <c r="A126">
        <v>122</v>
      </c>
      <c r="B126" t="str">
        <f ca="1"/>
        <v>Botswana</v>
      </c>
      <c r="C126" s="16">
        <f ca="1"/>
        <v>33</v>
      </c>
      <c r="D126" s="16">
        <f ca="1"/>
        <v>88</v>
      </c>
      <c r="E126" s="16">
        <f ca="1"/>
        <v>95</v>
      </c>
      <c r="F126" s="16">
        <f ca="1"/>
        <v>155</v>
      </c>
      <c r="G126" s="16">
        <f ca="1"/>
        <v>138</v>
      </c>
      <c r="H126" s="16">
        <f ca="1"/>
        <v>155</v>
      </c>
      <c r="I126" s="16">
        <f ca="1"/>
        <v>104</v>
      </c>
      <c r="J126" s="16">
        <f ca="1"/>
        <v>25</v>
      </c>
      <c r="K126" s="16">
        <f ca="1"/>
        <v>144</v>
      </c>
      <c r="L126" s="16" t="str">
        <f ca="1"/>
        <v/>
      </c>
      <c r="M126" s="16" t="str">
        <f ca="1"/>
        <v/>
      </c>
      <c r="N126" s="16" t="str">
        <f ca="1"/>
        <v/>
      </c>
      <c r="O126" s="16" t="str">
        <f ca="1"/>
        <v/>
      </c>
      <c r="P126" s="16">
        <f ca="1"/>
        <v>79</v>
      </c>
      <c r="Q126" s="16">
        <f ca="1"/>
        <v>61</v>
      </c>
      <c r="R126" s="16">
        <f ca="1"/>
        <v>59</v>
      </c>
      <c r="S126" s="16">
        <f ca="1"/>
        <v>120</v>
      </c>
      <c r="T126" s="16" t="str">
        <f ca="1"/>
        <v/>
      </c>
      <c r="W126" t="str">
        <f ca="1"/>
        <v>Ghana</v>
      </c>
      <c r="X126">
        <f ca="1"/>
        <v>65</v>
      </c>
      <c r="Y126">
        <f ca="1"/>
        <v>149</v>
      </c>
      <c r="AJ126" t="str">
        <f ca="1"/>
        <v>Paraguay</v>
      </c>
      <c r="AK126">
        <f ca="1"/>
        <v>74</v>
      </c>
      <c r="AL126">
        <f ca="1"/>
        <v>104</v>
      </c>
      <c r="AM126" t="str">
        <f ca="1"/>
        <v/>
      </c>
      <c r="AN126">
        <f ca="1"/>
        <v>130</v>
      </c>
      <c r="AO126">
        <f ca="1"/>
        <v>100</v>
      </c>
      <c r="AP126">
        <f ca="1"/>
        <v>110</v>
      </c>
      <c r="AQ126">
        <f ca="1"/>
        <v>74</v>
      </c>
      <c r="AR126">
        <f ca="1"/>
        <v>152</v>
      </c>
      <c r="AS126">
        <f ca="1"/>
        <v>114</v>
      </c>
      <c r="AT126">
        <f ca="1"/>
        <v>74</v>
      </c>
      <c r="AU126">
        <f ca="1"/>
        <v>79</v>
      </c>
      <c r="AV126">
        <f ca="1"/>
        <v>75</v>
      </c>
      <c r="AW126">
        <f ca="1"/>
        <v>68</v>
      </c>
      <c r="AX126">
        <f ca="1"/>
        <v>115</v>
      </c>
      <c r="AY126">
        <f ca="1"/>
        <v>73</v>
      </c>
      <c r="AZ126" t="str">
        <f ca="1"/>
        <v/>
      </c>
      <c r="BA126">
        <f ca="1"/>
        <v>127</v>
      </c>
      <c r="BB126" t="str">
        <f ca="1"/>
        <v/>
      </c>
      <c r="BF126">
        <v>0</v>
      </c>
    </row>
    <row r="127" spans="1:58" x14ac:dyDescent="0.25">
      <c r="A127">
        <v>123</v>
      </c>
      <c r="B127" t="str">
        <f ca="1"/>
        <v>Gabon</v>
      </c>
      <c r="C127" s="16">
        <f ca="1"/>
        <v>146</v>
      </c>
      <c r="D127" s="16">
        <f ca="1"/>
        <v>76</v>
      </c>
      <c r="E127" s="16">
        <f ca="1"/>
        <v>103</v>
      </c>
      <c r="F127" s="16">
        <f ca="1"/>
        <v>156</v>
      </c>
      <c r="G127" s="16">
        <f ca="1"/>
        <v>146</v>
      </c>
      <c r="H127" s="16">
        <f ca="1"/>
        <v>145</v>
      </c>
      <c r="I127" s="16" t="str">
        <f ca="1"/>
        <v/>
      </c>
      <c r="J127" s="16">
        <f ca="1"/>
        <v>71</v>
      </c>
      <c r="K127" s="16">
        <f ca="1"/>
        <v>145</v>
      </c>
      <c r="L127" s="16" t="str">
        <f ca="1"/>
        <v/>
      </c>
      <c r="M127" s="16" t="str">
        <f ca="1"/>
        <v/>
      </c>
      <c r="N127" s="16" t="str">
        <f ca="1"/>
        <v/>
      </c>
      <c r="O127" s="16" t="str">
        <f ca="1"/>
        <v/>
      </c>
      <c r="P127" s="16">
        <f ca="1"/>
        <v>56</v>
      </c>
      <c r="Q127" s="16">
        <f ca="1"/>
        <v>115</v>
      </c>
      <c r="R127" s="16">
        <f ca="1"/>
        <v>56</v>
      </c>
      <c r="S127" s="16">
        <f ca="1"/>
        <v>198</v>
      </c>
      <c r="T127" s="16" t="str">
        <f ca="1"/>
        <v/>
      </c>
      <c r="W127" t="str">
        <f ca="1"/>
        <v>Haiti</v>
      </c>
      <c r="X127">
        <f ca="1"/>
        <v>129</v>
      </c>
      <c r="Y127">
        <f ca="1"/>
        <v>158</v>
      </c>
      <c r="AJ127" t="str">
        <f ca="1"/>
        <v>Peru</v>
      </c>
      <c r="AK127">
        <f ca="1"/>
        <v>77</v>
      </c>
      <c r="AL127">
        <f ca="1"/>
        <v>94</v>
      </c>
      <c r="AM127" t="str">
        <f ca="1"/>
        <v/>
      </c>
      <c r="AN127">
        <f ca="1"/>
        <v>102</v>
      </c>
      <c r="AO127">
        <f ca="1"/>
        <v>99</v>
      </c>
      <c r="AP127">
        <f ca="1"/>
        <v>80</v>
      </c>
      <c r="AQ127">
        <f ca="1"/>
        <v>53</v>
      </c>
      <c r="AR127">
        <f ca="1"/>
        <v>153</v>
      </c>
      <c r="AS127">
        <f ca="1"/>
        <v>43</v>
      </c>
      <c r="AT127">
        <f ca="1"/>
        <v>58</v>
      </c>
      <c r="AU127">
        <f ca="1"/>
        <v>59</v>
      </c>
      <c r="AV127">
        <f ca="1"/>
        <v>59</v>
      </c>
      <c r="AW127">
        <f ca="1"/>
        <v>55</v>
      </c>
      <c r="AX127">
        <f ca="1"/>
        <v>125</v>
      </c>
      <c r="AY127">
        <f ca="1"/>
        <v>44</v>
      </c>
      <c r="AZ127">
        <f ca="1"/>
        <v>129</v>
      </c>
      <c r="BA127">
        <f ca="1"/>
        <v>197</v>
      </c>
      <c r="BB127" t="str">
        <f ca="1"/>
        <v/>
      </c>
      <c r="BF127">
        <v>0</v>
      </c>
    </row>
    <row r="128" spans="1:58" x14ac:dyDescent="0.25">
      <c r="A128">
        <v>124</v>
      </c>
      <c r="B128" t="str">
        <f ca="1"/>
        <v>Ethiopia</v>
      </c>
      <c r="C128" s="16">
        <f ca="1"/>
        <v>116</v>
      </c>
      <c r="D128" s="16">
        <f ca="1"/>
        <v>172</v>
      </c>
      <c r="E128" s="16">
        <f ca="1"/>
        <v>151</v>
      </c>
      <c r="F128" s="16">
        <f ca="1"/>
        <v>157</v>
      </c>
      <c r="G128" s="16">
        <f ca="1"/>
        <v>155</v>
      </c>
      <c r="H128" s="16">
        <f ca="1"/>
        <v>157</v>
      </c>
      <c r="I128" s="16" t="str">
        <f ca="1"/>
        <v/>
      </c>
      <c r="J128" s="16">
        <f ca="1"/>
        <v>65</v>
      </c>
      <c r="K128" s="16">
        <f ca="1"/>
        <v>13</v>
      </c>
      <c r="L128" s="16" t="str">
        <f ca="1"/>
        <v/>
      </c>
      <c r="M128" s="16" t="str">
        <f ca="1"/>
        <v/>
      </c>
      <c r="N128" s="16" t="str">
        <f ca="1"/>
        <v/>
      </c>
      <c r="O128" s="16" t="str">
        <f ca="1"/>
        <v/>
      </c>
      <c r="P128" s="16">
        <f ca="1"/>
        <v>141</v>
      </c>
      <c r="Q128" s="16">
        <f ca="1"/>
        <v>149</v>
      </c>
      <c r="R128" s="16">
        <f ca="1"/>
        <v>93</v>
      </c>
      <c r="S128" s="16">
        <f ca="1"/>
        <v>155</v>
      </c>
      <c r="T128" s="16" t="str">
        <f ca="1"/>
        <v/>
      </c>
      <c r="W128" t="str">
        <f ca="1"/>
        <v>Yemen</v>
      </c>
      <c r="X128">
        <f ca="1"/>
        <v>154</v>
      </c>
      <c r="Y128">
        <f ca="1"/>
        <v>176</v>
      </c>
      <c r="AJ128" t="str">
        <f ca="1"/>
        <v>Philippines</v>
      </c>
      <c r="AK128">
        <f ca="1"/>
        <v>53</v>
      </c>
      <c r="AL128">
        <f ca="1"/>
        <v>131</v>
      </c>
      <c r="AM128">
        <f ca="1"/>
        <v>94</v>
      </c>
      <c r="AN128">
        <f ca="1"/>
        <v>111</v>
      </c>
      <c r="AO128">
        <f ca="1"/>
        <v>113</v>
      </c>
      <c r="AP128">
        <f ca="1"/>
        <v>127</v>
      </c>
      <c r="AQ128">
        <f ca="1"/>
        <v>44</v>
      </c>
      <c r="AR128">
        <f ca="1"/>
        <v>154</v>
      </c>
      <c r="AS128">
        <f ca="1"/>
        <v>12</v>
      </c>
      <c r="AT128">
        <f ca="1"/>
        <v>77</v>
      </c>
      <c r="AU128">
        <f ca="1"/>
        <v>75</v>
      </c>
      <c r="AV128">
        <f ca="1"/>
        <v>78</v>
      </c>
      <c r="AW128">
        <f ca="1"/>
        <v>76</v>
      </c>
      <c r="AX128">
        <f ca="1"/>
        <v>134</v>
      </c>
      <c r="AY128">
        <f ca="1"/>
        <v>80</v>
      </c>
      <c r="AZ128">
        <f ca="1"/>
        <v>127</v>
      </c>
      <c r="BA128">
        <f ca="1"/>
        <v>175</v>
      </c>
      <c r="BB128" t="str">
        <f ca="1"/>
        <v/>
      </c>
      <c r="BF128">
        <v>0</v>
      </c>
    </row>
    <row r="129" spans="1:58" x14ac:dyDescent="0.25">
      <c r="A129">
        <v>125</v>
      </c>
      <c r="B129" t="str">
        <f ca="1"/>
        <v>Sudan</v>
      </c>
      <c r="C129" s="16">
        <f ca="1"/>
        <v>158</v>
      </c>
      <c r="D129" s="16">
        <f ca="1"/>
        <v>185</v>
      </c>
      <c r="E129" s="16">
        <f ca="1"/>
        <v>145</v>
      </c>
      <c r="F129" s="16">
        <f ca="1"/>
        <v>158</v>
      </c>
      <c r="G129" s="16">
        <f ca="1"/>
        <v>156</v>
      </c>
      <c r="H129" s="16">
        <f ca="1"/>
        <v>165</v>
      </c>
      <c r="I129" s="16" t="str">
        <f ca="1"/>
        <v/>
      </c>
      <c r="J129" s="16">
        <f ca="1"/>
        <v>185</v>
      </c>
      <c r="K129" s="16">
        <f ca="1"/>
        <v>30</v>
      </c>
      <c r="L129" s="16" t="str">
        <f ca="1"/>
        <v/>
      </c>
      <c r="M129" s="16" t="str">
        <f ca="1"/>
        <v/>
      </c>
      <c r="N129" s="16" t="str">
        <f ca="1"/>
        <v/>
      </c>
      <c r="O129" s="16" t="str">
        <f ca="1"/>
        <v/>
      </c>
      <c r="P129" s="16">
        <f ca="1"/>
        <v>149</v>
      </c>
      <c r="Q129" s="16">
        <f ca="1"/>
        <v>174</v>
      </c>
      <c r="R129" s="16">
        <f ca="1"/>
        <v>62</v>
      </c>
      <c r="S129" s="16">
        <f ca="1"/>
        <v>97</v>
      </c>
      <c r="T129" s="16" t="str">
        <f ca="1"/>
        <v/>
      </c>
      <c r="W129" t="str">
        <f ca="1"/>
        <v>Comoros</v>
      </c>
      <c r="X129">
        <f ca="1"/>
        <v>122</v>
      </c>
      <c r="Y129">
        <f ca="1"/>
        <v>165</v>
      </c>
      <c r="AJ129" t="str">
        <f ca="1"/>
        <v>Poland</v>
      </c>
      <c r="AK129">
        <f ca="1"/>
        <v>41</v>
      </c>
      <c r="AL129">
        <f ca="1"/>
        <v>54</v>
      </c>
      <c r="AM129">
        <f ca="1"/>
        <v>28</v>
      </c>
      <c r="AN129">
        <f ca="1"/>
        <v>60</v>
      </c>
      <c r="AO129">
        <f ca="1"/>
        <v>3</v>
      </c>
      <c r="AP129">
        <f ca="1"/>
        <v>35</v>
      </c>
      <c r="AQ129">
        <f ca="1"/>
        <v>48</v>
      </c>
      <c r="AR129">
        <f ca="1"/>
        <v>155</v>
      </c>
      <c r="AS129">
        <f ca="1"/>
        <v>37</v>
      </c>
      <c r="AT129">
        <f ca="1"/>
        <v>15</v>
      </c>
      <c r="AU129">
        <f ca="1"/>
        <v>12</v>
      </c>
      <c r="AV129">
        <f ca="1"/>
        <v>16</v>
      </c>
      <c r="AW129">
        <f ca="1"/>
        <v>15</v>
      </c>
      <c r="AX129">
        <f ca="1"/>
        <v>47</v>
      </c>
      <c r="AY129">
        <f ca="1"/>
        <v>40</v>
      </c>
      <c r="AZ129">
        <f ca="1"/>
        <v>37</v>
      </c>
      <c r="BA129">
        <f ca="1"/>
        <v>136</v>
      </c>
      <c r="BB129">
        <f ca="1"/>
        <v>27</v>
      </c>
      <c r="BF129">
        <v>0</v>
      </c>
    </row>
    <row r="130" spans="1:58" x14ac:dyDescent="0.25">
      <c r="A130">
        <v>126</v>
      </c>
      <c r="B130" t="str">
        <f ca="1"/>
        <v>Madagascar</v>
      </c>
      <c r="C130" s="16">
        <f ca="1"/>
        <v>87</v>
      </c>
      <c r="D130" s="16">
        <f ca="1"/>
        <v>194</v>
      </c>
      <c r="E130" s="16" t="str">
        <f ca="1"/>
        <v/>
      </c>
      <c r="F130" s="16">
        <f ca="1"/>
        <v>159</v>
      </c>
      <c r="G130" s="16">
        <f ca="1"/>
        <v>163</v>
      </c>
      <c r="H130" s="16">
        <f ca="1"/>
        <v>161</v>
      </c>
      <c r="I130" s="16" t="str">
        <f ca="1"/>
        <v/>
      </c>
      <c r="J130" s="16">
        <f ca="1"/>
        <v>115</v>
      </c>
      <c r="K130" s="16">
        <f ca="1"/>
        <v>49</v>
      </c>
      <c r="L130" s="16" t="str">
        <f ca="1"/>
        <v/>
      </c>
      <c r="M130" s="16" t="str">
        <f ca="1"/>
        <v/>
      </c>
      <c r="N130" s="16" t="str">
        <f ca="1"/>
        <v/>
      </c>
      <c r="O130" s="16" t="str">
        <f ca="1"/>
        <v/>
      </c>
      <c r="P130" s="16">
        <f ca="1"/>
        <v>100</v>
      </c>
      <c r="Q130" s="16">
        <f ca="1"/>
        <v>98</v>
      </c>
      <c r="R130" s="16">
        <f ca="1"/>
        <v>122</v>
      </c>
      <c r="S130" s="16">
        <f ca="1"/>
        <v>89</v>
      </c>
      <c r="T130" s="16" t="str">
        <f ca="1"/>
        <v/>
      </c>
      <c r="W130" t="str">
        <f ca="1"/>
        <v>Uganda</v>
      </c>
      <c r="X130">
        <f ca="1"/>
        <v>99</v>
      </c>
      <c r="Y130">
        <f ca="1"/>
        <v>171</v>
      </c>
      <c r="AJ130" t="str">
        <f ca="1"/>
        <v>Portugal</v>
      </c>
      <c r="AK130">
        <f ca="1"/>
        <v>31</v>
      </c>
      <c r="AL130">
        <f ca="1"/>
        <v>45</v>
      </c>
      <c r="AM130">
        <f ca="1"/>
        <v>32</v>
      </c>
      <c r="AN130">
        <f ca="1"/>
        <v>25</v>
      </c>
      <c r="AO130">
        <f ca="1"/>
        <v>46</v>
      </c>
      <c r="AP130">
        <f ca="1"/>
        <v>21</v>
      </c>
      <c r="AQ130">
        <f ca="1"/>
        <v>19</v>
      </c>
      <c r="AR130">
        <f ca="1"/>
        <v>156</v>
      </c>
      <c r="AS130">
        <f ca="1"/>
        <v>90</v>
      </c>
      <c r="AT130">
        <f ca="1"/>
        <v>27</v>
      </c>
      <c r="AU130">
        <f ca="1"/>
        <v>29</v>
      </c>
      <c r="AV130">
        <f ca="1"/>
        <v>29</v>
      </c>
      <c r="AW130">
        <f ca="1"/>
        <v>24</v>
      </c>
      <c r="AX130">
        <f ca="1"/>
        <v>7</v>
      </c>
      <c r="AY130">
        <f ca="1"/>
        <v>30</v>
      </c>
      <c r="AZ130" t="str">
        <f ca="1"/>
        <v/>
      </c>
      <c r="BA130">
        <f ca="1"/>
        <v>50</v>
      </c>
      <c r="BB130">
        <f ca="1"/>
        <v>29</v>
      </c>
      <c r="BF130">
        <v>0</v>
      </c>
    </row>
    <row r="131" spans="1:58" x14ac:dyDescent="0.25">
      <c r="A131">
        <v>127</v>
      </c>
      <c r="B131" t="str">
        <f ca="1"/>
        <v>Bolivia</v>
      </c>
      <c r="C131" s="16">
        <f ca="1"/>
        <v>106</v>
      </c>
      <c r="D131" s="16">
        <f ca="1"/>
        <v>136</v>
      </c>
      <c r="E131" s="16" t="str">
        <f ca="1"/>
        <v/>
      </c>
      <c r="F131" s="16">
        <f ca="1"/>
        <v>161</v>
      </c>
      <c r="G131" s="16">
        <f ca="1"/>
        <v>133</v>
      </c>
      <c r="H131" s="16">
        <f ca="1"/>
        <v>125</v>
      </c>
      <c r="I131" s="16">
        <f ca="1"/>
        <v>82</v>
      </c>
      <c r="J131" s="16">
        <f ca="1"/>
        <v>23</v>
      </c>
      <c r="K131" s="16">
        <f ca="1"/>
        <v>81</v>
      </c>
      <c r="L131" s="16" t="str">
        <f ca="1"/>
        <v/>
      </c>
      <c r="M131" s="16" t="str">
        <f ca="1"/>
        <v/>
      </c>
      <c r="N131" s="16" t="str">
        <f ca="1"/>
        <v/>
      </c>
      <c r="O131" s="16" t="str">
        <f ca="1"/>
        <v/>
      </c>
      <c r="P131" s="16">
        <f ca="1"/>
        <v>124</v>
      </c>
      <c r="Q131" s="16">
        <f ca="1"/>
        <v>169</v>
      </c>
      <c r="R131" s="16" t="str">
        <f ca="1"/>
        <v/>
      </c>
      <c r="S131" s="16">
        <f ca="1"/>
        <v>205</v>
      </c>
      <c r="T131" s="16" t="str">
        <f ca="1"/>
        <v/>
      </c>
      <c r="W131" t="str">
        <f ca="1"/>
        <v>Congo</v>
      </c>
      <c r="X131">
        <f ca="1"/>
        <v>131</v>
      </c>
      <c r="Y131">
        <f ca="1"/>
        <v>138</v>
      </c>
      <c r="AJ131" t="str">
        <f ca="1"/>
        <v>Qatar</v>
      </c>
      <c r="AK131">
        <f ca="1"/>
        <v>111</v>
      </c>
      <c r="AL131">
        <f ca="1"/>
        <v>5</v>
      </c>
      <c r="AM131">
        <f ca="1"/>
        <v>31</v>
      </c>
      <c r="AN131">
        <f ca="1"/>
        <v>28</v>
      </c>
      <c r="AO131">
        <f ca="1"/>
        <v>34</v>
      </c>
      <c r="AP131">
        <f ca="1"/>
        <v>44</v>
      </c>
      <c r="AQ131">
        <f ca="1"/>
        <v>41</v>
      </c>
      <c r="AR131">
        <f ca="1"/>
        <v>158</v>
      </c>
      <c r="AS131">
        <f ca="1"/>
        <v>140</v>
      </c>
      <c r="AT131">
        <f ca="1"/>
        <v>48</v>
      </c>
      <c r="AU131">
        <f ca="1"/>
        <v>50</v>
      </c>
      <c r="AV131">
        <f ca="1"/>
        <v>46</v>
      </c>
      <c r="AW131">
        <f ca="1"/>
        <v>47</v>
      </c>
      <c r="AX131">
        <f ca="1"/>
        <v>84</v>
      </c>
      <c r="AY131">
        <f ca="1"/>
        <v>36</v>
      </c>
      <c r="AZ131">
        <f ca="1"/>
        <v>69</v>
      </c>
      <c r="BA131">
        <f ca="1"/>
        <v>215</v>
      </c>
      <c r="BB131" t="str">
        <f ca="1"/>
        <v/>
      </c>
      <c r="BF131">
        <v>1</v>
      </c>
    </row>
    <row r="132" spans="1:58" x14ac:dyDescent="0.25">
      <c r="A132">
        <v>128</v>
      </c>
      <c r="B132" t="str">
        <f ca="1"/>
        <v>Mauritania</v>
      </c>
      <c r="C132" s="16">
        <f ca="1"/>
        <v>108</v>
      </c>
      <c r="D132" s="16">
        <f ca="1"/>
        <v>152</v>
      </c>
      <c r="E132" s="16" t="str">
        <f ca="1"/>
        <v/>
      </c>
      <c r="F132" s="16">
        <f ca="1"/>
        <v>162</v>
      </c>
      <c r="G132" s="16">
        <f ca="1"/>
        <v>170</v>
      </c>
      <c r="H132" s="16">
        <f ca="1"/>
        <v>174</v>
      </c>
      <c r="I132" s="16" t="str">
        <f ca="1"/>
        <v/>
      </c>
      <c r="J132" s="16">
        <f ca="1"/>
        <v>122</v>
      </c>
      <c r="K132" s="16">
        <f ca="1"/>
        <v>127</v>
      </c>
      <c r="L132" s="16" t="str">
        <f ca="1"/>
        <v/>
      </c>
      <c r="M132" s="16" t="str">
        <f ca="1"/>
        <v/>
      </c>
      <c r="N132" s="16" t="str">
        <f ca="1"/>
        <v/>
      </c>
      <c r="O132" s="16" t="str">
        <f ca="1"/>
        <v/>
      </c>
      <c r="P132" s="16">
        <f ca="1"/>
        <v>33</v>
      </c>
      <c r="Q132" s="16">
        <f ca="1"/>
        <v>119</v>
      </c>
      <c r="R132" s="16">
        <f ca="1"/>
        <v>80</v>
      </c>
      <c r="S132" s="16">
        <f ca="1"/>
        <v>35</v>
      </c>
      <c r="T132" s="16" t="str">
        <f ca="1"/>
        <v/>
      </c>
      <c r="W132" t="str">
        <f ca="1"/>
        <v>Gambia</v>
      </c>
      <c r="X132">
        <f ca="1"/>
        <v>100</v>
      </c>
      <c r="Y132">
        <f ca="1"/>
        <v>180</v>
      </c>
      <c r="AJ132" t="str">
        <f ca="1"/>
        <v>Romania</v>
      </c>
      <c r="AK132">
        <f ca="1"/>
        <v>60</v>
      </c>
      <c r="AL132">
        <f ca="1"/>
        <v>63</v>
      </c>
      <c r="AM132">
        <f ca="1"/>
        <v>42</v>
      </c>
      <c r="AN132">
        <f ca="1"/>
        <v>73</v>
      </c>
      <c r="AO132">
        <f ca="1"/>
        <v>43</v>
      </c>
      <c r="AP132">
        <f ca="1"/>
        <v>55</v>
      </c>
      <c r="AQ132">
        <f ca="1"/>
        <v>58</v>
      </c>
      <c r="AR132">
        <f ca="1"/>
        <v>159</v>
      </c>
      <c r="AS132">
        <f ca="1"/>
        <v>66</v>
      </c>
      <c r="AT132">
        <f ca="1"/>
        <v>45</v>
      </c>
      <c r="AU132">
        <f ca="1"/>
        <v>45</v>
      </c>
      <c r="AV132">
        <f ca="1"/>
        <v>48</v>
      </c>
      <c r="AW132">
        <f ca="1"/>
        <v>45</v>
      </c>
      <c r="AX132">
        <f ca="1"/>
        <v>49</v>
      </c>
      <c r="AY132">
        <f ca="1"/>
        <v>47</v>
      </c>
      <c r="AZ132" t="str">
        <f ca="1"/>
        <v/>
      </c>
      <c r="BA132">
        <f ca="1"/>
        <v>132</v>
      </c>
      <c r="BB132">
        <f ca="1"/>
        <v>41</v>
      </c>
      <c r="BF132">
        <v>0</v>
      </c>
    </row>
    <row r="133" spans="1:58" x14ac:dyDescent="0.25">
      <c r="A133">
        <v>129</v>
      </c>
      <c r="B133" t="str">
        <f ca="1"/>
        <v>Ghana</v>
      </c>
      <c r="C133" s="16">
        <f ca="1"/>
        <v>65</v>
      </c>
      <c r="D133" s="16">
        <f ca="1"/>
        <v>149</v>
      </c>
      <c r="E133" s="16">
        <f ca="1"/>
        <v>124</v>
      </c>
      <c r="F133" s="16">
        <f ca="1"/>
        <v>163</v>
      </c>
      <c r="G133" s="16">
        <f ca="1"/>
        <v>153</v>
      </c>
      <c r="H133" s="16">
        <f ca="1"/>
        <v>154</v>
      </c>
      <c r="I133" s="16">
        <f ca="1"/>
        <v>95</v>
      </c>
      <c r="J133" s="16">
        <f ca="1"/>
        <v>75</v>
      </c>
      <c r="K133" s="16">
        <f ca="1"/>
        <v>46</v>
      </c>
      <c r="L133" s="16" t="str">
        <f ca="1"/>
        <v/>
      </c>
      <c r="M133" s="16" t="str">
        <f ca="1"/>
        <v/>
      </c>
      <c r="N133" s="16" t="str">
        <f ca="1"/>
        <v/>
      </c>
      <c r="O133" s="16" t="str">
        <f ca="1"/>
        <v/>
      </c>
      <c r="P133" s="16">
        <f ca="1"/>
        <v>50</v>
      </c>
      <c r="Q133" s="16">
        <f ca="1"/>
        <v>89</v>
      </c>
      <c r="R133" s="16">
        <f ca="1"/>
        <v>83</v>
      </c>
      <c r="S133" s="16">
        <f ca="1"/>
        <v>133</v>
      </c>
      <c r="T133" s="16" t="str">
        <f ca="1"/>
        <v/>
      </c>
      <c r="W133" t="str">
        <f ca="1"/>
        <v>Malawi</v>
      </c>
      <c r="X133">
        <f ca="1"/>
        <v>76</v>
      </c>
      <c r="Y133">
        <f ca="1"/>
        <v>190</v>
      </c>
      <c r="AJ133" t="str">
        <f ca="1"/>
        <v>Russia</v>
      </c>
      <c r="AK133">
        <f ca="1"/>
        <v>144</v>
      </c>
      <c r="AL133">
        <f ca="1"/>
        <v>69</v>
      </c>
      <c r="AM133">
        <f ca="1"/>
        <v>45</v>
      </c>
      <c r="AN133">
        <f ca="1"/>
        <v>108</v>
      </c>
      <c r="AO133">
        <f ca="1"/>
        <v>49</v>
      </c>
      <c r="AP133">
        <f ca="1"/>
        <v>41</v>
      </c>
      <c r="AQ133">
        <f ca="1"/>
        <v>105</v>
      </c>
      <c r="AR133">
        <f ca="1"/>
        <v>160</v>
      </c>
      <c r="AS133">
        <f ca="1"/>
        <v>9</v>
      </c>
      <c r="AT133" t="str">
        <f ca="1"/>
        <v/>
      </c>
      <c r="AU133" t="str">
        <f ca="1"/>
        <v/>
      </c>
      <c r="AV133" t="str">
        <f ca="1"/>
        <v/>
      </c>
      <c r="AW133" t="str">
        <f ca="1"/>
        <v/>
      </c>
      <c r="AX133">
        <f ca="1"/>
        <v>162</v>
      </c>
      <c r="AY133">
        <f ca="1"/>
        <v>113</v>
      </c>
      <c r="AZ133">
        <f ca="1"/>
        <v>22</v>
      </c>
      <c r="BA133">
        <f ca="1"/>
        <v>84</v>
      </c>
      <c r="BB133" t="str">
        <f ca="1"/>
        <v/>
      </c>
      <c r="BF133">
        <v>0</v>
      </c>
    </row>
    <row r="134" spans="1:58" x14ac:dyDescent="0.25">
      <c r="A134">
        <v>130</v>
      </c>
      <c r="B134" t="str">
        <f ca="1"/>
        <v>Haiti</v>
      </c>
      <c r="C134" s="16">
        <f ca="1"/>
        <v>129</v>
      </c>
      <c r="D134" s="16">
        <f ca="1"/>
        <v>158</v>
      </c>
      <c r="E134" s="16">
        <f ca="1"/>
        <v>136</v>
      </c>
      <c r="F134" s="16">
        <f ca="1"/>
        <v>164</v>
      </c>
      <c r="G134" s="16">
        <f ca="1"/>
        <v>160</v>
      </c>
      <c r="H134" s="16">
        <f ca="1"/>
        <v>168</v>
      </c>
      <c r="I134" s="16">
        <f ca="1"/>
        <v>110</v>
      </c>
      <c r="J134" s="16">
        <f ca="1"/>
        <v>84</v>
      </c>
      <c r="K134" s="16">
        <f ca="1"/>
        <v>80</v>
      </c>
      <c r="L134" s="16" t="str">
        <f ca="1"/>
        <v/>
      </c>
      <c r="M134" s="16" t="str">
        <f ca="1"/>
        <v/>
      </c>
      <c r="N134" s="16" t="str">
        <f ca="1"/>
        <v/>
      </c>
      <c r="O134" s="16" t="str">
        <f ca="1"/>
        <v/>
      </c>
      <c r="P134" s="16">
        <f ca="1"/>
        <v>93</v>
      </c>
      <c r="Q134" s="16">
        <f ca="1"/>
        <v>145</v>
      </c>
      <c r="R134" s="16" t="str">
        <f ca="1"/>
        <v/>
      </c>
      <c r="S134" s="16">
        <f ca="1"/>
        <v>95</v>
      </c>
      <c r="T134" s="16" t="str">
        <f ca="1"/>
        <v/>
      </c>
      <c r="W134" t="str">
        <f ca="1"/>
        <v>Afghanistan</v>
      </c>
      <c r="X134">
        <f ca="1"/>
        <v>167</v>
      </c>
      <c r="Y134">
        <f ca="1"/>
        <v>196</v>
      </c>
      <c r="AJ134" t="str">
        <f ca="1"/>
        <v>Rwanda</v>
      </c>
      <c r="AK134">
        <f ca="1"/>
        <v>117</v>
      </c>
      <c r="AL134">
        <f ca="1"/>
        <v>174</v>
      </c>
      <c r="AM134">
        <f ca="1"/>
        <v>138</v>
      </c>
      <c r="AN134">
        <f ca="1"/>
        <v>149</v>
      </c>
      <c r="AO134">
        <f ca="1"/>
        <v>150</v>
      </c>
      <c r="AP134">
        <f ca="1"/>
        <v>144</v>
      </c>
      <c r="AQ134" t="str">
        <f ca="1"/>
        <v/>
      </c>
      <c r="AR134">
        <f ca="1"/>
        <v>161</v>
      </c>
      <c r="AS134">
        <f ca="1"/>
        <v>76</v>
      </c>
      <c r="AT134" t="str">
        <f ca="1"/>
        <v/>
      </c>
      <c r="AU134" t="str">
        <f ca="1"/>
        <v/>
      </c>
      <c r="AV134" t="str">
        <f ca="1"/>
        <v/>
      </c>
      <c r="AW134" t="str">
        <f ca="1"/>
        <v/>
      </c>
      <c r="AX134">
        <f ca="1"/>
        <v>144</v>
      </c>
      <c r="AY134">
        <f ca="1"/>
        <v>105</v>
      </c>
      <c r="AZ134">
        <f ca="1"/>
        <v>118</v>
      </c>
      <c r="BA134">
        <f ca="1"/>
        <v>211</v>
      </c>
      <c r="BB134" t="str">
        <f ca="1"/>
        <v/>
      </c>
      <c r="BF134">
        <v>1</v>
      </c>
    </row>
    <row r="135" spans="1:58" x14ac:dyDescent="0.25">
      <c r="A135">
        <v>131</v>
      </c>
      <c r="B135" t="str">
        <f ca="1"/>
        <v>Yemen</v>
      </c>
      <c r="C135" s="16">
        <f ca="1"/>
        <v>154</v>
      </c>
      <c r="D135" s="16">
        <f ca="1"/>
        <v>176</v>
      </c>
      <c r="E135" s="16">
        <f ca="1"/>
        <v>160</v>
      </c>
      <c r="F135" s="16">
        <f ca="1"/>
        <v>165</v>
      </c>
      <c r="G135" s="16">
        <f ca="1"/>
        <v>137</v>
      </c>
      <c r="H135" s="16">
        <f ca="1"/>
        <v>167</v>
      </c>
      <c r="I135" s="16" t="str">
        <f ca="1"/>
        <v/>
      </c>
      <c r="J135" s="16">
        <f ca="1"/>
        <v>213</v>
      </c>
      <c r="K135" s="16">
        <f ca="1"/>
        <v>47</v>
      </c>
      <c r="L135" s="16" t="str">
        <f ca="1"/>
        <v/>
      </c>
      <c r="M135" s="16" t="str">
        <f ca="1"/>
        <v/>
      </c>
      <c r="N135" s="16" t="str">
        <f ca="1"/>
        <v/>
      </c>
      <c r="O135" s="16" t="str">
        <f ca="1"/>
        <v/>
      </c>
      <c r="P135" s="16">
        <f ca="1"/>
        <v>154</v>
      </c>
      <c r="Q135" s="16" t="str">
        <f ca="1"/>
        <v/>
      </c>
      <c r="R135" s="16" t="str">
        <f ca="1"/>
        <v/>
      </c>
      <c r="S135" s="16">
        <f ca="1"/>
        <v>154</v>
      </c>
      <c r="T135" s="16" t="str">
        <f ca="1"/>
        <v/>
      </c>
      <c r="W135" t="str">
        <f ca="1"/>
        <v>Djibouti</v>
      </c>
      <c r="X135">
        <f ca="1"/>
        <v>134</v>
      </c>
      <c r="Y135">
        <f ca="1"/>
        <v>128</v>
      </c>
      <c r="AJ135" t="str">
        <f ca="1"/>
        <v>Saudi Arabia</v>
      </c>
      <c r="AK135">
        <f ca="1"/>
        <v>150</v>
      </c>
      <c r="AL135">
        <f ca="1"/>
        <v>41</v>
      </c>
      <c r="AM135" t="str">
        <f ca="1"/>
        <v/>
      </c>
      <c r="AN135">
        <f ca="1"/>
        <v>54</v>
      </c>
      <c r="AO135">
        <f ca="1"/>
        <v>53</v>
      </c>
      <c r="AP135">
        <f ca="1"/>
        <v>57</v>
      </c>
      <c r="AQ135">
        <f ca="1"/>
        <v>72</v>
      </c>
      <c r="AR135">
        <f ca="1"/>
        <v>168</v>
      </c>
      <c r="AS135">
        <f ca="1"/>
        <v>48</v>
      </c>
      <c r="AT135">
        <f ca="1"/>
        <v>64</v>
      </c>
      <c r="AU135">
        <f ca="1"/>
        <v>61</v>
      </c>
      <c r="AV135">
        <f ca="1"/>
        <v>64</v>
      </c>
      <c r="AW135">
        <f ca="1"/>
        <v>62</v>
      </c>
      <c r="AX135">
        <f ca="1"/>
        <v>166</v>
      </c>
      <c r="AY135">
        <f ca="1"/>
        <v>118</v>
      </c>
      <c r="AZ135">
        <f ca="1"/>
        <v>109</v>
      </c>
      <c r="BA135">
        <f ca="1"/>
        <v>200</v>
      </c>
      <c r="BB135" t="str">
        <f ca="1"/>
        <v/>
      </c>
      <c r="BF135">
        <v>0</v>
      </c>
    </row>
    <row r="136" spans="1:58" x14ac:dyDescent="0.25">
      <c r="A136">
        <v>132</v>
      </c>
      <c r="B136" t="str">
        <f ca="1"/>
        <v>Comoros</v>
      </c>
      <c r="C136" s="16">
        <f ca="1"/>
        <v>122</v>
      </c>
      <c r="D136" s="16">
        <f ca="1"/>
        <v>165</v>
      </c>
      <c r="E136" s="16">
        <f ca="1"/>
        <v>130</v>
      </c>
      <c r="F136" s="16">
        <f ca="1"/>
        <v>166</v>
      </c>
      <c r="G136" s="16">
        <f ca="1"/>
        <v>143</v>
      </c>
      <c r="H136" s="16">
        <f ca="1"/>
        <v>169</v>
      </c>
      <c r="I136" s="16" t="str">
        <f ca="1"/>
        <v/>
      </c>
      <c r="J136" s="16">
        <f ca="1"/>
        <v>43</v>
      </c>
      <c r="K136" s="16">
        <f ca="1"/>
        <v>163</v>
      </c>
      <c r="L136" s="16" t="str">
        <f ca="1"/>
        <v/>
      </c>
      <c r="M136" s="16" t="str">
        <f ca="1"/>
        <v/>
      </c>
      <c r="N136" s="16" t="str">
        <f ca="1"/>
        <v/>
      </c>
      <c r="O136" s="16" t="str">
        <f ca="1"/>
        <v/>
      </c>
      <c r="P136" s="16">
        <f ca="1"/>
        <v>71</v>
      </c>
      <c r="Q136" s="16">
        <f ca="1"/>
        <v>143</v>
      </c>
      <c r="R136" s="16" t="str">
        <f ca="1"/>
        <v/>
      </c>
      <c r="S136" s="16">
        <f ca="1"/>
        <v>59</v>
      </c>
      <c r="T136" s="16" t="str">
        <f ca="1"/>
        <v/>
      </c>
      <c r="W136" t="str">
        <f ca="1"/>
        <v>Niger</v>
      </c>
      <c r="X136">
        <f ca="1"/>
        <v>141</v>
      </c>
      <c r="Y136">
        <f ca="1"/>
        <v>188</v>
      </c>
      <c r="AJ136" t="str">
        <f ca="1"/>
        <v>Senegal</v>
      </c>
      <c r="AK136">
        <f ca="1"/>
        <v>83</v>
      </c>
      <c r="AL136">
        <f ca="1"/>
        <v>160</v>
      </c>
      <c r="AM136">
        <f ca="1"/>
        <v>144</v>
      </c>
      <c r="AN136">
        <f ca="1"/>
        <v>145</v>
      </c>
      <c r="AO136">
        <f ca="1"/>
        <v>152</v>
      </c>
      <c r="AP136">
        <f ca="1"/>
        <v>140</v>
      </c>
      <c r="AQ136" t="str">
        <f ca="1"/>
        <v/>
      </c>
      <c r="AR136">
        <f ca="1"/>
        <v>169</v>
      </c>
      <c r="AS136">
        <f ca="1"/>
        <v>69</v>
      </c>
      <c r="AT136" t="str">
        <f ca="1"/>
        <v/>
      </c>
      <c r="AU136" t="str">
        <f ca="1"/>
        <v/>
      </c>
      <c r="AV136" t="str">
        <f ca="1"/>
        <v/>
      </c>
      <c r="AW136" t="str">
        <f ca="1"/>
        <v/>
      </c>
      <c r="AX136">
        <f ca="1"/>
        <v>94</v>
      </c>
      <c r="AY136">
        <f ca="1"/>
        <v>88</v>
      </c>
      <c r="AZ136">
        <f ca="1"/>
        <v>26</v>
      </c>
      <c r="BA136">
        <f ca="1"/>
        <v>49</v>
      </c>
      <c r="BB136" t="str">
        <f ca="1"/>
        <v/>
      </c>
      <c r="BF136">
        <v>0</v>
      </c>
    </row>
    <row r="137" spans="1:58" x14ac:dyDescent="0.25">
      <c r="A137">
        <v>133</v>
      </c>
      <c r="B137" t="str">
        <f ca="1"/>
        <v>Uganda</v>
      </c>
      <c r="C137" s="16">
        <f ca="1"/>
        <v>99</v>
      </c>
      <c r="D137" s="16">
        <f ca="1"/>
        <v>171</v>
      </c>
      <c r="E137" s="16">
        <f ca="1"/>
        <v>137</v>
      </c>
      <c r="F137" s="16">
        <f ca="1"/>
        <v>167</v>
      </c>
      <c r="G137" s="16">
        <f ca="1"/>
        <v>158</v>
      </c>
      <c r="H137" s="16">
        <f ca="1"/>
        <v>149</v>
      </c>
      <c r="I137" s="16">
        <f ca="1"/>
        <v>101</v>
      </c>
      <c r="J137" s="16">
        <f ca="1"/>
        <v>201</v>
      </c>
      <c r="K137" s="16">
        <f ca="1"/>
        <v>34</v>
      </c>
      <c r="L137" s="16" t="str">
        <f ca="1"/>
        <v/>
      </c>
      <c r="M137" s="16" t="str">
        <f ca="1"/>
        <v/>
      </c>
      <c r="N137" s="16" t="str">
        <f ca="1"/>
        <v/>
      </c>
      <c r="O137" s="16" t="str">
        <f ca="1"/>
        <v/>
      </c>
      <c r="P137" s="16">
        <f ca="1"/>
        <v>128</v>
      </c>
      <c r="Q137" s="16">
        <f ca="1"/>
        <v>127</v>
      </c>
      <c r="R137" s="16">
        <f ca="1"/>
        <v>97</v>
      </c>
      <c r="S137" s="16">
        <f ca="1"/>
        <v>201</v>
      </c>
      <c r="T137" s="16" t="str">
        <f ca="1"/>
        <v/>
      </c>
      <c r="W137" t="str">
        <f ca="1"/>
        <v>Kenya</v>
      </c>
      <c r="X137">
        <f ca="1"/>
        <v>92</v>
      </c>
      <c r="Y137">
        <f ca="1"/>
        <v>151</v>
      </c>
      <c r="AJ137" t="str">
        <f ca="1"/>
        <v>Serbia</v>
      </c>
      <c r="AK137">
        <f ca="1"/>
        <v>64</v>
      </c>
      <c r="AL137">
        <f ca="1"/>
        <v>82</v>
      </c>
      <c r="AM137">
        <f ca="1"/>
        <v>52</v>
      </c>
      <c r="AN137">
        <f ca="1"/>
        <v>71</v>
      </c>
      <c r="AO137">
        <f ca="1"/>
        <v>44</v>
      </c>
      <c r="AP137">
        <f ca="1"/>
        <v>42</v>
      </c>
      <c r="AQ137">
        <f ca="1"/>
        <v>84</v>
      </c>
      <c r="AR137">
        <f ca="1"/>
        <v>170</v>
      </c>
      <c r="AS137">
        <f ca="1"/>
        <v>109</v>
      </c>
      <c r="AT137">
        <f ca="1"/>
        <v>40</v>
      </c>
      <c r="AU137">
        <f ca="1"/>
        <v>42</v>
      </c>
      <c r="AV137">
        <f ca="1"/>
        <v>40</v>
      </c>
      <c r="AW137">
        <f ca="1"/>
        <v>40</v>
      </c>
      <c r="AX137">
        <f ca="1"/>
        <v>98</v>
      </c>
      <c r="AY137">
        <f ca="1"/>
        <v>59</v>
      </c>
      <c r="AZ137">
        <f ca="1"/>
        <v>19</v>
      </c>
      <c r="BA137">
        <f ca="1"/>
        <v>157</v>
      </c>
      <c r="BB137">
        <f ca="1"/>
        <v>38</v>
      </c>
      <c r="BF137">
        <v>0</v>
      </c>
    </row>
    <row r="138" spans="1:58" x14ac:dyDescent="0.25">
      <c r="A138">
        <v>134</v>
      </c>
      <c r="B138" t="str">
        <f ca="1"/>
        <v>Congo</v>
      </c>
      <c r="C138" s="16">
        <f ca="1"/>
        <v>131</v>
      </c>
      <c r="D138" s="16">
        <f ca="1"/>
        <v>138</v>
      </c>
      <c r="E138" s="16">
        <f ca="1"/>
        <v>127</v>
      </c>
      <c r="F138" s="16">
        <f ca="1"/>
        <v>168</v>
      </c>
      <c r="G138" s="16">
        <f ca="1"/>
        <v>157</v>
      </c>
      <c r="H138" s="16">
        <f ca="1"/>
        <v>153</v>
      </c>
      <c r="I138" s="16" t="str">
        <f ca="1"/>
        <v/>
      </c>
      <c r="J138" s="16">
        <f ca="1"/>
        <v>44</v>
      </c>
      <c r="K138" s="16">
        <f ca="1"/>
        <v>113</v>
      </c>
      <c r="L138" s="16" t="str">
        <f ca="1"/>
        <v/>
      </c>
      <c r="M138" s="16" t="str">
        <f ca="1"/>
        <v/>
      </c>
      <c r="N138" s="16" t="str">
        <f ca="1"/>
        <v/>
      </c>
      <c r="O138" s="16" t="str">
        <f ca="1"/>
        <v/>
      </c>
      <c r="P138" s="16">
        <f ca="1"/>
        <v>69</v>
      </c>
      <c r="Q138" s="16">
        <f ca="1"/>
        <v>154</v>
      </c>
      <c r="R138" s="16" t="str">
        <f ca="1"/>
        <v/>
      </c>
      <c r="S138" s="16">
        <f ca="1"/>
        <v>208</v>
      </c>
      <c r="T138" s="16" t="str">
        <f ca="1"/>
        <v/>
      </c>
      <c r="W138" t="str">
        <f ca="1"/>
        <v>Burundi</v>
      </c>
      <c r="X138">
        <f ca="1"/>
        <v>147</v>
      </c>
      <c r="Y138">
        <f ca="1"/>
        <v>197</v>
      </c>
      <c r="AJ138" t="str">
        <f ca="1"/>
        <v>Sierra Leone</v>
      </c>
      <c r="AK138">
        <f ca="1"/>
        <v>103</v>
      </c>
      <c r="AL138">
        <f ca="1"/>
        <v>193</v>
      </c>
      <c r="AM138">
        <f ca="1"/>
        <v>158</v>
      </c>
      <c r="AN138">
        <f ca="1"/>
        <v>183</v>
      </c>
      <c r="AO138">
        <f ca="1"/>
        <v>168</v>
      </c>
      <c r="AP138">
        <f ca="1"/>
        <v>190</v>
      </c>
      <c r="AQ138" t="str">
        <f ca="1"/>
        <v/>
      </c>
      <c r="AR138">
        <f ca="1"/>
        <v>172</v>
      </c>
      <c r="AS138">
        <f ca="1"/>
        <v>101</v>
      </c>
      <c r="AT138" t="str">
        <f ca="1"/>
        <v/>
      </c>
      <c r="AU138" t="str">
        <f ca="1"/>
        <v/>
      </c>
      <c r="AV138" t="str">
        <f ca="1"/>
        <v/>
      </c>
      <c r="AW138" t="str">
        <f ca="1"/>
        <v/>
      </c>
      <c r="AX138">
        <f ca="1"/>
        <v>64</v>
      </c>
      <c r="AY138">
        <f ca="1"/>
        <v>140</v>
      </c>
      <c r="AZ138">
        <f ca="1"/>
        <v>102</v>
      </c>
      <c r="BA138">
        <f ca="1"/>
        <v>92</v>
      </c>
      <c r="BB138" t="str">
        <f ca="1"/>
        <v/>
      </c>
      <c r="BF138">
        <v>0</v>
      </c>
    </row>
    <row r="139" spans="1:58" x14ac:dyDescent="0.25">
      <c r="A139">
        <v>135</v>
      </c>
      <c r="B139" t="str">
        <f ca="1"/>
        <v>Gambia</v>
      </c>
      <c r="C139" s="16">
        <f ca="1"/>
        <v>100</v>
      </c>
      <c r="D139" s="16">
        <f ca="1"/>
        <v>180</v>
      </c>
      <c r="E139" s="16">
        <f ca="1"/>
        <v>149</v>
      </c>
      <c r="F139" s="16">
        <f ca="1"/>
        <v>169</v>
      </c>
      <c r="G139" s="16">
        <f ca="1"/>
        <v>169</v>
      </c>
      <c r="H139" s="16">
        <f ca="1"/>
        <v>159</v>
      </c>
      <c r="I139" s="16" t="str">
        <f ca="1"/>
        <v/>
      </c>
      <c r="J139" s="16">
        <f ca="1"/>
        <v>72</v>
      </c>
      <c r="K139" s="16">
        <f ca="1"/>
        <v>143</v>
      </c>
      <c r="L139" s="16" t="str">
        <f ca="1"/>
        <v/>
      </c>
      <c r="M139" s="16" t="str">
        <f ca="1"/>
        <v/>
      </c>
      <c r="N139" s="16" t="str">
        <f ca="1"/>
        <v/>
      </c>
      <c r="O139" s="16" t="str">
        <f ca="1"/>
        <v/>
      </c>
      <c r="P139" s="16">
        <f ca="1"/>
        <v>58</v>
      </c>
      <c r="Q139" s="16">
        <f ca="1"/>
        <v>102</v>
      </c>
      <c r="R139" s="16">
        <f ca="1"/>
        <v>90</v>
      </c>
      <c r="S139" s="16">
        <f ca="1"/>
        <v>57</v>
      </c>
      <c r="T139" s="16" t="str">
        <f ca="1"/>
        <v/>
      </c>
      <c r="W139" t="str">
        <f ca="1"/>
        <v>Angola</v>
      </c>
      <c r="X139">
        <f ca="1"/>
        <v>107</v>
      </c>
      <c r="Y139">
        <f ca="1"/>
        <v>127</v>
      </c>
      <c r="AJ139" t="str">
        <f ca="1"/>
        <v>Singapore</v>
      </c>
      <c r="AK139">
        <f ca="1"/>
        <v>69</v>
      </c>
      <c r="AL139">
        <f ca="1"/>
        <v>7</v>
      </c>
      <c r="AM139">
        <f ca="1"/>
        <v>7</v>
      </c>
      <c r="AN139">
        <f ca="1"/>
        <v>12</v>
      </c>
      <c r="AO139">
        <f ca="1"/>
        <v>33</v>
      </c>
      <c r="AP139">
        <f ca="1"/>
        <v>4</v>
      </c>
      <c r="AQ139">
        <f ca="1"/>
        <v>11</v>
      </c>
      <c r="AR139">
        <f ca="1"/>
        <v>173</v>
      </c>
      <c r="AS139">
        <f ca="1"/>
        <v>115</v>
      </c>
      <c r="AT139">
        <f ca="1"/>
        <v>1</v>
      </c>
      <c r="AU139">
        <f ca="1"/>
        <v>1</v>
      </c>
      <c r="AV139">
        <f ca="1"/>
        <v>1</v>
      </c>
      <c r="AW139">
        <f ca="1"/>
        <v>1</v>
      </c>
      <c r="AX139">
        <f ca="1"/>
        <v>126</v>
      </c>
      <c r="AY139">
        <f ca="1"/>
        <v>1</v>
      </c>
      <c r="AZ139" t="str">
        <f ca="1"/>
        <v/>
      </c>
      <c r="BA139">
        <f ca="1"/>
        <v>134</v>
      </c>
      <c r="BB139">
        <f ca="1"/>
        <v>25</v>
      </c>
      <c r="BF139">
        <v>0</v>
      </c>
    </row>
    <row r="140" spans="1:58" x14ac:dyDescent="0.25">
      <c r="A140">
        <v>136</v>
      </c>
      <c r="B140" t="str">
        <f ca="1"/>
        <v>Malawi</v>
      </c>
      <c r="C140" s="16">
        <f ca="1"/>
        <v>76</v>
      </c>
      <c r="D140" s="16">
        <f ca="1"/>
        <v>190</v>
      </c>
      <c r="E140" s="16">
        <f ca="1"/>
        <v>147</v>
      </c>
      <c r="F140" s="16">
        <f ca="1"/>
        <v>170</v>
      </c>
      <c r="G140" s="16">
        <f ca="1"/>
        <v>162</v>
      </c>
      <c r="H140" s="16">
        <f ca="1"/>
        <v>141</v>
      </c>
      <c r="I140" s="16" t="str">
        <f ca="1"/>
        <v/>
      </c>
      <c r="J140" s="16">
        <f ca="1"/>
        <v>116</v>
      </c>
      <c r="K140" s="16">
        <f ca="1"/>
        <v>62</v>
      </c>
      <c r="L140" s="16" t="str">
        <f ca="1"/>
        <v/>
      </c>
      <c r="M140" s="16" t="str">
        <f ca="1"/>
        <v/>
      </c>
      <c r="N140" s="16" t="str">
        <f ca="1"/>
        <v/>
      </c>
      <c r="O140" s="16" t="str">
        <f ca="1"/>
        <v/>
      </c>
      <c r="P140" s="16">
        <f ca="1"/>
        <v>63</v>
      </c>
      <c r="Q140" s="16">
        <f ca="1"/>
        <v>134</v>
      </c>
      <c r="R140" s="16">
        <f ca="1"/>
        <v>117</v>
      </c>
      <c r="S140" s="16">
        <f ca="1"/>
        <v>162</v>
      </c>
      <c r="T140" s="16" t="str">
        <f ca="1"/>
        <v/>
      </c>
      <c r="W140" t="str">
        <f ca="1"/>
        <v>Zambia</v>
      </c>
      <c r="X140">
        <f ca="1"/>
        <v>78</v>
      </c>
      <c r="Y140">
        <f ca="1"/>
        <v>166</v>
      </c>
      <c r="AJ140" t="str">
        <f ca="1"/>
        <v>Slovakia</v>
      </c>
      <c r="AK140">
        <f ca="1"/>
        <v>44</v>
      </c>
      <c r="AL140">
        <f ca="1"/>
        <v>47</v>
      </c>
      <c r="AM140" t="str">
        <f ca="1"/>
        <v/>
      </c>
      <c r="AN140">
        <f ca="1"/>
        <v>62</v>
      </c>
      <c r="AO140">
        <f ca="1"/>
        <v>19</v>
      </c>
      <c r="AP140">
        <f ca="1"/>
        <v>44</v>
      </c>
      <c r="AQ140">
        <f ca="1"/>
        <v>45</v>
      </c>
      <c r="AR140">
        <f ca="1"/>
        <v>174</v>
      </c>
      <c r="AS140">
        <f ca="1"/>
        <v>121</v>
      </c>
      <c r="AT140">
        <f ca="1"/>
        <v>38</v>
      </c>
      <c r="AU140">
        <f ca="1"/>
        <v>35</v>
      </c>
      <c r="AV140">
        <f ca="1"/>
        <v>38</v>
      </c>
      <c r="AW140">
        <f ca="1"/>
        <v>38</v>
      </c>
      <c r="AX140">
        <f ca="1"/>
        <v>29</v>
      </c>
      <c r="AY140">
        <f ca="1"/>
        <v>33</v>
      </c>
      <c r="AZ140">
        <f ca="1"/>
        <v>20</v>
      </c>
      <c r="BA140">
        <f ca="1"/>
        <v>116</v>
      </c>
      <c r="BB140">
        <f ca="1"/>
        <v>32</v>
      </c>
      <c r="BF140">
        <v>0</v>
      </c>
    </row>
    <row r="141" spans="1:58" x14ac:dyDescent="0.25">
      <c r="A141">
        <v>137</v>
      </c>
      <c r="B141" t="str">
        <f ca="1"/>
        <v>Afghanistan</v>
      </c>
      <c r="C141" s="16">
        <f ca="1"/>
        <v>167</v>
      </c>
      <c r="D141" s="16">
        <f ca="1"/>
        <v>196</v>
      </c>
      <c r="E141" s="16">
        <f ca="1"/>
        <v>156</v>
      </c>
      <c r="F141" s="16">
        <f ca="1"/>
        <v>171</v>
      </c>
      <c r="G141" s="16">
        <f ca="1"/>
        <v>178</v>
      </c>
      <c r="H141" s="16">
        <f ca="1"/>
        <v>166</v>
      </c>
      <c r="I141" s="16" t="str">
        <f ca="1"/>
        <v/>
      </c>
      <c r="J141" s="16">
        <f ca="1"/>
        <v>1</v>
      </c>
      <c r="K141" s="16">
        <f ca="1"/>
        <v>41</v>
      </c>
      <c r="L141" s="16" t="str">
        <f ca="1"/>
        <v/>
      </c>
      <c r="M141" s="16" t="str">
        <f ca="1"/>
        <v/>
      </c>
      <c r="N141" s="16" t="str">
        <f ca="1"/>
        <v/>
      </c>
      <c r="O141" s="16" t="str">
        <f ca="1"/>
        <v/>
      </c>
      <c r="P141" s="16">
        <f ca="1"/>
        <v>178</v>
      </c>
      <c r="Q141" s="16" t="str">
        <f ca="1"/>
        <v/>
      </c>
      <c r="R141" s="16">
        <f ca="1"/>
        <v>105</v>
      </c>
      <c r="S141" s="16">
        <f ca="1"/>
        <v>158</v>
      </c>
      <c r="T141" s="16" t="str">
        <f ca="1"/>
        <v/>
      </c>
      <c r="W141" t="str">
        <f ca="1"/>
        <v>Togo</v>
      </c>
      <c r="X141">
        <f ca="1"/>
        <v>126</v>
      </c>
      <c r="Y141">
        <f ca="1"/>
        <v>173</v>
      </c>
      <c r="AJ141" t="str">
        <f ca="1"/>
        <v>Slovenia</v>
      </c>
      <c r="AK141">
        <f ca="1"/>
        <v>31</v>
      </c>
      <c r="AL141">
        <f ca="1"/>
        <v>37</v>
      </c>
      <c r="AM141">
        <f ca="1"/>
        <v>16</v>
      </c>
      <c r="AN141">
        <f ca="1"/>
        <v>31</v>
      </c>
      <c r="AO141">
        <f ca="1"/>
        <v>15</v>
      </c>
      <c r="AP141">
        <f ca="1"/>
        <v>4</v>
      </c>
      <c r="AQ141">
        <f ca="1"/>
        <v>27</v>
      </c>
      <c r="AR141">
        <f ca="1"/>
        <v>175</v>
      </c>
      <c r="AS141">
        <f ca="1"/>
        <v>148</v>
      </c>
      <c r="AT141">
        <f ca="1"/>
        <v>22</v>
      </c>
      <c r="AU141">
        <f ca="1"/>
        <v>19</v>
      </c>
      <c r="AV141">
        <f ca="1"/>
        <v>14</v>
      </c>
      <c r="AW141">
        <f ca="1"/>
        <v>33</v>
      </c>
      <c r="AX141">
        <f ca="1"/>
        <v>42</v>
      </c>
      <c r="AY141">
        <f ca="1"/>
        <v>37</v>
      </c>
      <c r="AZ141">
        <f ca="1"/>
        <v>8</v>
      </c>
      <c r="BA141">
        <f ca="1"/>
        <v>118</v>
      </c>
      <c r="BB141">
        <f ca="1"/>
        <v>17</v>
      </c>
      <c r="BF141">
        <v>0</v>
      </c>
    </row>
    <row r="142" spans="1:58" x14ac:dyDescent="0.25">
      <c r="A142">
        <v>138</v>
      </c>
      <c r="B142" t="str">
        <f ca="1"/>
        <v>Djibouti</v>
      </c>
      <c r="C142" s="16">
        <f ca="1"/>
        <v>134</v>
      </c>
      <c r="D142" s="16">
        <f ca="1"/>
        <v>128</v>
      </c>
      <c r="E142" s="16">
        <f ca="1"/>
        <v>146</v>
      </c>
      <c r="F142" s="16">
        <f ca="1"/>
        <v>172</v>
      </c>
      <c r="G142" s="16">
        <f ca="1"/>
        <v>147</v>
      </c>
      <c r="H142" s="16">
        <f ca="1"/>
        <v>164</v>
      </c>
      <c r="I142" s="16" t="str">
        <f ca="1"/>
        <v/>
      </c>
      <c r="J142" s="16">
        <f ca="1"/>
        <v>53</v>
      </c>
      <c r="K142" s="16">
        <f ca="1"/>
        <v>160</v>
      </c>
      <c r="L142" s="16" t="str">
        <f ca="1"/>
        <v/>
      </c>
      <c r="M142" s="16" t="str">
        <f ca="1"/>
        <v/>
      </c>
      <c r="N142" s="16" t="str">
        <f ca="1"/>
        <v/>
      </c>
      <c r="O142" s="16" t="str">
        <f ca="1"/>
        <v/>
      </c>
      <c r="P142" s="16">
        <f ca="1"/>
        <v>161</v>
      </c>
      <c r="Q142" s="16">
        <f ca="1"/>
        <v>120</v>
      </c>
      <c r="R142" s="16" t="str">
        <f ca="1"/>
        <v/>
      </c>
      <c r="S142" s="16">
        <f ca="1"/>
        <v>166</v>
      </c>
      <c r="T142" s="16" t="str">
        <f ca="1"/>
        <v/>
      </c>
      <c r="W142" t="str">
        <f ca="1"/>
        <v>South Africa</v>
      </c>
      <c r="X142">
        <f ca="1"/>
        <v>47</v>
      </c>
      <c r="Y142">
        <f ca="1"/>
        <v>95</v>
      </c>
      <c r="AJ142" t="str">
        <f ca="1"/>
        <v>South Africa</v>
      </c>
      <c r="AK142">
        <f ca="1"/>
        <v>47</v>
      </c>
      <c r="AL142">
        <f ca="1"/>
        <v>95</v>
      </c>
      <c r="AM142">
        <f ca="1"/>
        <v>91</v>
      </c>
      <c r="AN142">
        <f ca="1"/>
        <v>179</v>
      </c>
      <c r="AO142">
        <f ca="1"/>
        <v>127</v>
      </c>
      <c r="AP142">
        <f ca="1"/>
        <v>135</v>
      </c>
      <c r="AQ142">
        <f ca="1"/>
        <v>92</v>
      </c>
      <c r="AR142">
        <f ca="1"/>
        <v>178</v>
      </c>
      <c r="AS142">
        <f ca="1"/>
        <v>23</v>
      </c>
      <c r="AT142" t="str">
        <f ca="1"/>
        <v/>
      </c>
      <c r="AU142" t="str">
        <f ca="1"/>
        <v/>
      </c>
      <c r="AV142" t="str">
        <f ca="1"/>
        <v/>
      </c>
      <c r="AW142" t="str">
        <f ca="1"/>
        <v/>
      </c>
      <c r="AX142">
        <f ca="1"/>
        <v>38</v>
      </c>
      <c r="AY142">
        <f ca="1"/>
        <v>112</v>
      </c>
      <c r="AZ142">
        <f ca="1"/>
        <v>89</v>
      </c>
      <c r="BA142">
        <f ca="1"/>
        <v>189</v>
      </c>
      <c r="BB142">
        <f ca="1"/>
        <v>44</v>
      </c>
      <c r="BF142">
        <v>0</v>
      </c>
    </row>
    <row r="143" spans="1:58" x14ac:dyDescent="0.25">
      <c r="A143">
        <v>139</v>
      </c>
      <c r="B143" t="str">
        <f ca="1"/>
        <v>Niger</v>
      </c>
      <c r="C143" s="16">
        <f ca="1"/>
        <v>141</v>
      </c>
      <c r="D143" s="16">
        <f ca="1"/>
        <v>188</v>
      </c>
      <c r="E143" s="16">
        <f ca="1"/>
        <v>163</v>
      </c>
      <c r="F143" s="16">
        <f ca="1"/>
        <v>173</v>
      </c>
      <c r="G143" s="16">
        <f ca="1"/>
        <v>167</v>
      </c>
      <c r="H143" s="16">
        <f ca="1"/>
        <v>178</v>
      </c>
      <c r="I143" s="16" t="str">
        <f ca="1"/>
        <v/>
      </c>
      <c r="J143" s="16">
        <f ca="1"/>
        <v>140</v>
      </c>
      <c r="K143" s="16">
        <f ca="1"/>
        <v>55</v>
      </c>
      <c r="L143" s="16" t="str">
        <f ca="1"/>
        <v/>
      </c>
      <c r="M143" s="16" t="str">
        <f ca="1"/>
        <v/>
      </c>
      <c r="N143" s="16" t="str">
        <f ca="1"/>
        <v/>
      </c>
      <c r="O143" s="16" t="str">
        <f ca="1"/>
        <v/>
      </c>
      <c r="P143" s="16">
        <f ca="1"/>
        <v>80</v>
      </c>
      <c r="Q143" s="16">
        <f ca="1"/>
        <v>121</v>
      </c>
      <c r="R143" s="16" t="str">
        <f ca="1"/>
        <v/>
      </c>
      <c r="S143" s="16">
        <f ca="1"/>
        <v>101</v>
      </c>
      <c r="T143" s="16" t="str">
        <f ca="1"/>
        <v/>
      </c>
      <c r="W143" t="str">
        <f ca="1"/>
        <v>Equatorial Guinea</v>
      </c>
      <c r="X143">
        <f ca="1"/>
        <v>156</v>
      </c>
      <c r="Y143">
        <f ca="1"/>
        <v>74</v>
      </c>
      <c r="AJ143" t="str">
        <f ca="1"/>
        <v>South Korea</v>
      </c>
      <c r="AK143">
        <f ca="1"/>
        <v>22</v>
      </c>
      <c r="AL143">
        <f ca="1"/>
        <v>32</v>
      </c>
      <c r="AM143">
        <f ca="1"/>
        <v>14</v>
      </c>
      <c r="AN143">
        <f ca="1"/>
        <v>17</v>
      </c>
      <c r="AO143">
        <f ca="1"/>
        <v>37</v>
      </c>
      <c r="AP143">
        <f ca="1"/>
        <v>17</v>
      </c>
      <c r="AQ143">
        <f ca="1"/>
        <v>30</v>
      </c>
      <c r="AR143">
        <f ca="1"/>
        <v>179</v>
      </c>
      <c r="AS143">
        <f ca="1"/>
        <v>29</v>
      </c>
      <c r="AT143">
        <f ca="1"/>
        <v>5</v>
      </c>
      <c r="AU143">
        <f ca="1"/>
        <v>6</v>
      </c>
      <c r="AV143">
        <f ca="1"/>
        <v>5</v>
      </c>
      <c r="AW143">
        <f ca="1"/>
        <v>4</v>
      </c>
      <c r="AX143">
        <f ca="1"/>
        <v>62</v>
      </c>
      <c r="AY143">
        <f ca="1"/>
        <v>14</v>
      </c>
      <c r="AZ143">
        <f ca="1"/>
        <v>43</v>
      </c>
      <c r="BA143">
        <f ca="1"/>
        <v>179</v>
      </c>
      <c r="BB143">
        <f ca="1"/>
        <v>37</v>
      </c>
      <c r="BF143">
        <v>0</v>
      </c>
    </row>
    <row r="144" spans="1:58" x14ac:dyDescent="0.25">
      <c r="A144">
        <v>140</v>
      </c>
      <c r="B144" t="str">
        <f ca="1"/>
        <v>Kenya</v>
      </c>
      <c r="C144" s="16">
        <f ca="1"/>
        <v>92</v>
      </c>
      <c r="D144" s="16">
        <f ca="1"/>
        <v>151</v>
      </c>
      <c r="E144" s="16" t="str">
        <f ca="1"/>
        <v/>
      </c>
      <c r="F144" s="16">
        <f ca="1"/>
        <v>174</v>
      </c>
      <c r="G144" s="16">
        <f ca="1"/>
        <v>174</v>
      </c>
      <c r="H144" s="16">
        <f ca="1"/>
        <v>147</v>
      </c>
      <c r="I144" s="16" t="str">
        <f ca="1"/>
        <v/>
      </c>
      <c r="J144" s="16">
        <f ca="1"/>
        <v>102</v>
      </c>
      <c r="K144" s="16">
        <f ca="1"/>
        <v>28</v>
      </c>
      <c r="L144" s="16" t="str">
        <f ca="1"/>
        <v/>
      </c>
      <c r="M144" s="16" t="str">
        <f ca="1"/>
        <v/>
      </c>
      <c r="N144" s="16" t="str">
        <f ca="1"/>
        <v/>
      </c>
      <c r="O144" s="16" t="str">
        <f ca="1"/>
        <v/>
      </c>
      <c r="P144" s="16">
        <f ca="1"/>
        <v>102</v>
      </c>
      <c r="Q144" s="16">
        <f ca="1"/>
        <v>138</v>
      </c>
      <c r="R144" s="16">
        <f ca="1"/>
        <v>87</v>
      </c>
      <c r="S144" s="16">
        <f ca="1"/>
        <v>153</v>
      </c>
      <c r="T144" s="16" t="str">
        <f ca="1"/>
        <v/>
      </c>
      <c r="W144" t="str">
        <f ca="1"/>
        <v>Liberia</v>
      </c>
      <c r="X144">
        <f ca="1"/>
        <v>79</v>
      </c>
      <c r="Y144">
        <f ca="1"/>
        <v>182</v>
      </c>
      <c r="AJ144" t="str">
        <f ca="1"/>
        <v>Spain</v>
      </c>
      <c r="AK144">
        <f ca="1"/>
        <v>23</v>
      </c>
      <c r="AL144">
        <f ca="1"/>
        <v>38</v>
      </c>
      <c r="AM144">
        <f ca="1"/>
        <v>19</v>
      </c>
      <c r="AN144">
        <f ca="1"/>
        <v>9</v>
      </c>
      <c r="AO144">
        <f ca="1"/>
        <v>10</v>
      </c>
      <c r="AP144">
        <f ca="1"/>
        <v>20</v>
      </c>
      <c r="AQ144">
        <f ca="1"/>
        <v>10</v>
      </c>
      <c r="AR144">
        <f ca="1"/>
        <v>181</v>
      </c>
      <c r="AS144">
        <f ca="1"/>
        <v>31</v>
      </c>
      <c r="AT144">
        <f ca="1"/>
        <v>28</v>
      </c>
      <c r="AU144">
        <f ca="1"/>
        <v>27</v>
      </c>
      <c r="AV144">
        <f ca="1"/>
        <v>28</v>
      </c>
      <c r="AW144">
        <f ca="1"/>
        <v>28</v>
      </c>
      <c r="AX144">
        <f ca="1"/>
        <v>30</v>
      </c>
      <c r="AY144">
        <f ca="1"/>
        <v>51</v>
      </c>
      <c r="AZ144" t="str">
        <f ca="1"/>
        <v/>
      </c>
      <c r="BA144">
        <f ca="1"/>
        <v>66</v>
      </c>
      <c r="BB144">
        <f ca="1"/>
        <v>13</v>
      </c>
      <c r="BF144">
        <v>0</v>
      </c>
    </row>
    <row r="145" spans="1:58" x14ac:dyDescent="0.25">
      <c r="A145">
        <v>141</v>
      </c>
      <c r="B145" t="str">
        <f ca="1"/>
        <v>Burundi</v>
      </c>
      <c r="C145" s="16">
        <f ca="1"/>
        <v>147</v>
      </c>
      <c r="D145" s="16">
        <f ca="1"/>
        <v>197</v>
      </c>
      <c r="E145" s="16">
        <f ca="1"/>
        <v>161</v>
      </c>
      <c r="F145" s="16">
        <f ca="1"/>
        <v>175</v>
      </c>
      <c r="G145" s="16">
        <f ca="1"/>
        <v>172</v>
      </c>
      <c r="H145" s="16">
        <f ca="1"/>
        <v>163</v>
      </c>
      <c r="I145" s="16" t="str">
        <f ca="1"/>
        <v/>
      </c>
      <c r="J145" s="16">
        <f ca="1"/>
        <v>30</v>
      </c>
      <c r="K145" s="16">
        <f ca="1"/>
        <v>79</v>
      </c>
      <c r="L145" s="16" t="str">
        <f ca="1"/>
        <v/>
      </c>
      <c r="M145" s="16" t="str">
        <f ca="1"/>
        <v/>
      </c>
      <c r="N145" s="16" t="str">
        <f ca="1"/>
        <v/>
      </c>
      <c r="O145" s="16" t="str">
        <f ca="1"/>
        <v/>
      </c>
      <c r="P145" s="16">
        <f ca="1"/>
        <v>108</v>
      </c>
      <c r="Q145" s="16">
        <f ca="1"/>
        <v>172</v>
      </c>
      <c r="R145" s="16" t="str">
        <f ca="1"/>
        <v/>
      </c>
      <c r="S145" s="16">
        <f ca="1"/>
        <v>212</v>
      </c>
      <c r="T145" s="16" t="str">
        <f ca="1"/>
        <v/>
      </c>
      <c r="W145" t="str">
        <f ca="1"/>
        <v>Cameroon</v>
      </c>
      <c r="X145">
        <f ca="1"/>
        <v>138</v>
      </c>
      <c r="Y145">
        <f ca="1"/>
        <v>159</v>
      </c>
      <c r="AJ145" t="str">
        <f ca="1"/>
        <v>Sri Lanka</v>
      </c>
      <c r="AK145">
        <f ca="1"/>
        <v>70</v>
      </c>
      <c r="AL145">
        <f ca="1"/>
        <v>130</v>
      </c>
      <c r="AM145" t="str">
        <f ca="1"/>
        <v/>
      </c>
      <c r="AN145">
        <f ca="1"/>
        <v>65</v>
      </c>
      <c r="AO145">
        <f ca="1"/>
        <v>74</v>
      </c>
      <c r="AP145">
        <f ca="1"/>
        <v>55</v>
      </c>
      <c r="AQ145">
        <f ca="1"/>
        <v>43</v>
      </c>
      <c r="AR145">
        <f ca="1"/>
        <v>182</v>
      </c>
      <c r="AS145">
        <f ca="1"/>
        <v>61</v>
      </c>
      <c r="AT145" t="str">
        <f ca="1"/>
        <v/>
      </c>
      <c r="AU145" t="str">
        <f ca="1"/>
        <v/>
      </c>
      <c r="AV145" t="str">
        <f ca="1"/>
        <v/>
      </c>
      <c r="AW145" t="str">
        <f ca="1"/>
        <v/>
      </c>
      <c r="AX145">
        <f ca="1"/>
        <v>150</v>
      </c>
      <c r="AY145">
        <f ca="1"/>
        <v>132</v>
      </c>
      <c r="AZ145">
        <f ca="1"/>
        <v>129</v>
      </c>
      <c r="BA145">
        <f ca="1"/>
        <v>173</v>
      </c>
      <c r="BB145" t="str">
        <f ca="1"/>
        <v/>
      </c>
      <c r="BF145">
        <v>1</v>
      </c>
    </row>
    <row r="146" spans="1:58" x14ac:dyDescent="0.25">
      <c r="A146">
        <v>142</v>
      </c>
      <c r="B146" t="str">
        <f ca="1"/>
        <v>Angola</v>
      </c>
      <c r="C146" s="16">
        <f ca="1"/>
        <v>107</v>
      </c>
      <c r="D146" s="16">
        <f ca="1"/>
        <v>127</v>
      </c>
      <c r="E146" s="16">
        <f ca="1"/>
        <v>128</v>
      </c>
      <c r="F146" s="16">
        <f ca="1"/>
        <v>176</v>
      </c>
      <c r="G146" s="16">
        <f ca="1"/>
        <v>145</v>
      </c>
      <c r="H146" s="16">
        <f ca="1"/>
        <v>175</v>
      </c>
      <c r="I146" s="16" t="str">
        <f ca="1"/>
        <v/>
      </c>
      <c r="J146" s="16">
        <f ca="1"/>
        <v>5</v>
      </c>
      <c r="K146" s="16">
        <f ca="1"/>
        <v>40</v>
      </c>
      <c r="L146" s="16" t="str">
        <f ca="1"/>
        <v/>
      </c>
      <c r="M146" s="16" t="str">
        <f ca="1"/>
        <v/>
      </c>
      <c r="N146" s="16" t="str">
        <f ca="1"/>
        <v/>
      </c>
      <c r="O146" s="16" t="str">
        <f ca="1"/>
        <v/>
      </c>
      <c r="P146" s="16">
        <f ca="1"/>
        <v>104</v>
      </c>
      <c r="Q146" s="16">
        <f ca="1"/>
        <v>139</v>
      </c>
      <c r="R146" s="16" t="str">
        <f ca="1"/>
        <v/>
      </c>
      <c r="S146" s="16">
        <f ca="1"/>
        <v>180</v>
      </c>
      <c r="T146" s="16" t="str">
        <f ca="1"/>
        <v/>
      </c>
      <c r="W146" t="str">
        <f ca="1"/>
        <v>Sierra Leone</v>
      </c>
      <c r="X146">
        <f ca="1"/>
        <v>103</v>
      </c>
      <c r="Y146">
        <f ca="1"/>
        <v>193</v>
      </c>
      <c r="AJ146" t="str">
        <f ca="1"/>
        <v>Sudan</v>
      </c>
      <c r="AK146">
        <f ca="1"/>
        <v>158</v>
      </c>
      <c r="AL146">
        <f ca="1"/>
        <v>185</v>
      </c>
      <c r="AM146">
        <f ca="1"/>
        <v>145</v>
      </c>
      <c r="AN146">
        <f ca="1"/>
        <v>158</v>
      </c>
      <c r="AO146">
        <f ca="1"/>
        <v>156</v>
      </c>
      <c r="AP146">
        <f ca="1"/>
        <v>165</v>
      </c>
      <c r="AQ146" t="str">
        <f ca="1"/>
        <v/>
      </c>
      <c r="AR146">
        <f ca="1"/>
        <v>185</v>
      </c>
      <c r="AS146">
        <f ca="1"/>
        <v>30</v>
      </c>
      <c r="AT146" t="str">
        <f ca="1"/>
        <v/>
      </c>
      <c r="AU146" t="str">
        <f ca="1"/>
        <v/>
      </c>
      <c r="AV146" t="str">
        <f ca="1"/>
        <v/>
      </c>
      <c r="AW146" t="str">
        <f ca="1"/>
        <v/>
      </c>
      <c r="AX146">
        <f ca="1"/>
        <v>149</v>
      </c>
      <c r="AY146">
        <f ca="1"/>
        <v>174</v>
      </c>
      <c r="AZ146">
        <f ca="1"/>
        <v>62</v>
      </c>
      <c r="BA146">
        <f ca="1"/>
        <v>97</v>
      </c>
      <c r="BB146" t="str">
        <f ca="1"/>
        <v/>
      </c>
      <c r="BF146">
        <v>0</v>
      </c>
    </row>
    <row r="147" spans="1:58" x14ac:dyDescent="0.25">
      <c r="A147">
        <v>143</v>
      </c>
      <c r="B147" t="str">
        <f ca="1"/>
        <v>Zambia</v>
      </c>
      <c r="C147" s="16">
        <f ca="1"/>
        <v>78</v>
      </c>
      <c r="D147" s="16">
        <f ca="1"/>
        <v>166</v>
      </c>
      <c r="E147" s="16">
        <f ca="1"/>
        <v>131</v>
      </c>
      <c r="F147" s="16">
        <f ca="1"/>
        <v>177</v>
      </c>
      <c r="G147" s="16">
        <f ca="1"/>
        <v>130</v>
      </c>
      <c r="H147" s="16">
        <f ca="1"/>
        <v>170</v>
      </c>
      <c r="I147" s="16" t="str">
        <f ca="1"/>
        <v/>
      </c>
      <c r="J147" s="16">
        <f ca="1"/>
        <v>214</v>
      </c>
      <c r="K147" s="16">
        <f ca="1"/>
        <v>65</v>
      </c>
      <c r="L147" s="16" t="str">
        <f ca="1"/>
        <v/>
      </c>
      <c r="M147" s="16" t="str">
        <f ca="1"/>
        <v/>
      </c>
      <c r="N147" s="16" t="str">
        <f ca="1"/>
        <v/>
      </c>
      <c r="O147" s="16" t="str">
        <f ca="1"/>
        <v/>
      </c>
      <c r="P147" s="16">
        <f ca="1"/>
        <v>95</v>
      </c>
      <c r="Q147" s="16">
        <f ca="1"/>
        <v>153</v>
      </c>
      <c r="R147" s="16" t="str">
        <f ca="1"/>
        <v/>
      </c>
      <c r="S147" s="16">
        <f ca="1"/>
        <v>184</v>
      </c>
      <c r="T147" s="16" t="str">
        <f ca="1"/>
        <v/>
      </c>
      <c r="W147" t="str">
        <f ca="1"/>
        <v>Benin</v>
      </c>
      <c r="X147">
        <f ca="1"/>
        <v>97</v>
      </c>
      <c r="Y147">
        <f ca="1"/>
        <v>162</v>
      </c>
      <c r="AJ147" t="str">
        <f ca="1"/>
        <v>Suriname</v>
      </c>
      <c r="AK147">
        <f ca="1"/>
        <v>49</v>
      </c>
      <c r="AL147">
        <f ca="1"/>
        <v>112</v>
      </c>
      <c r="AM147">
        <f ca="1"/>
        <v>104</v>
      </c>
      <c r="AN147">
        <f ca="1"/>
        <v>131</v>
      </c>
      <c r="AO147">
        <f ca="1"/>
        <v>117</v>
      </c>
      <c r="AP147">
        <f ca="1"/>
        <v>108</v>
      </c>
      <c r="AQ147" t="str">
        <f ca="1"/>
        <v/>
      </c>
      <c r="AR147">
        <f ca="1"/>
        <v>186</v>
      </c>
      <c r="AS147">
        <f ca="1"/>
        <v>170</v>
      </c>
      <c r="AT147" t="str">
        <f ca="1"/>
        <v/>
      </c>
      <c r="AU147" t="str">
        <f ca="1"/>
        <v/>
      </c>
      <c r="AV147" t="str">
        <f ca="1"/>
        <v/>
      </c>
      <c r="AW147" t="str">
        <f ca="1"/>
        <v/>
      </c>
      <c r="AX147">
        <f ca="1"/>
        <v>28</v>
      </c>
      <c r="AY147">
        <f ca="1"/>
        <v>155</v>
      </c>
      <c r="AZ147" t="str">
        <f ca="1"/>
        <v/>
      </c>
      <c r="BA147">
        <f ca="1"/>
        <v>52</v>
      </c>
      <c r="BB147" t="str">
        <f ca="1"/>
        <v/>
      </c>
      <c r="BF147">
        <v>0</v>
      </c>
    </row>
    <row r="148" spans="1:58" x14ac:dyDescent="0.25">
      <c r="A148">
        <v>144</v>
      </c>
      <c r="B148" t="str">
        <f ca="1"/>
        <v>Togo</v>
      </c>
      <c r="C148" s="16">
        <f ca="1"/>
        <v>126</v>
      </c>
      <c r="D148" s="16">
        <f ca="1"/>
        <v>173</v>
      </c>
      <c r="E148" s="16">
        <f ca="1"/>
        <v>139</v>
      </c>
      <c r="F148" s="16">
        <f ca="1"/>
        <v>178</v>
      </c>
      <c r="G148" s="16">
        <f ca="1"/>
        <v>164</v>
      </c>
      <c r="H148" s="16">
        <f ca="1"/>
        <v>171</v>
      </c>
      <c r="I148" s="16" t="str">
        <f ca="1"/>
        <v/>
      </c>
      <c r="J148" s="16">
        <f ca="1"/>
        <v>194</v>
      </c>
      <c r="K148" s="16">
        <f ca="1"/>
        <v>102</v>
      </c>
      <c r="L148" s="16" t="str">
        <f ca="1"/>
        <v/>
      </c>
      <c r="M148" s="16" t="str">
        <f ca="1"/>
        <v/>
      </c>
      <c r="N148" s="16" t="str">
        <f ca="1"/>
        <v/>
      </c>
      <c r="O148" s="16" t="str">
        <f ca="1"/>
        <v/>
      </c>
      <c r="P148" s="16">
        <f ca="1"/>
        <v>113</v>
      </c>
      <c r="Q148" s="16">
        <f ca="1"/>
        <v>104</v>
      </c>
      <c r="R148" s="16">
        <f ca="1"/>
        <v>79</v>
      </c>
      <c r="S148" s="16">
        <f ca="1"/>
        <v>147</v>
      </c>
      <c r="T148" s="16" t="str">
        <f ca="1"/>
        <v/>
      </c>
      <c r="W148" t="str">
        <f ca="1"/>
        <v>Guinea-Bissau</v>
      </c>
      <c r="X148">
        <f ca="1"/>
        <v>140</v>
      </c>
      <c r="Y148">
        <f ca="1"/>
        <v>179</v>
      </c>
      <c r="AJ148" t="str">
        <f ca="1"/>
        <v>Sweden</v>
      </c>
      <c r="AK148">
        <f ca="1"/>
        <v>4</v>
      </c>
      <c r="AL148">
        <f ca="1"/>
        <v>12</v>
      </c>
      <c r="AM148" t="str">
        <f ca="1"/>
        <v/>
      </c>
      <c r="AN148">
        <f ca="1"/>
        <v>8</v>
      </c>
      <c r="AO148">
        <f ca="1"/>
        <v>15</v>
      </c>
      <c r="AP148">
        <f ca="1"/>
        <v>11</v>
      </c>
      <c r="AQ148">
        <f ca="1"/>
        <v>5</v>
      </c>
      <c r="AR148">
        <f ca="1"/>
        <v>187</v>
      </c>
      <c r="AS148">
        <f ca="1"/>
        <v>91</v>
      </c>
      <c r="AT148">
        <f ca="1"/>
        <v>19</v>
      </c>
      <c r="AU148">
        <f ca="1"/>
        <v>22</v>
      </c>
      <c r="AV148">
        <f ca="1"/>
        <v>19</v>
      </c>
      <c r="AW148">
        <f ca="1"/>
        <v>18</v>
      </c>
      <c r="AX148">
        <f ca="1"/>
        <v>3</v>
      </c>
      <c r="AY148">
        <f ca="1"/>
        <v>10</v>
      </c>
      <c r="AZ148">
        <f ca="1"/>
        <v>14</v>
      </c>
      <c r="BA148">
        <f ca="1"/>
        <v>41</v>
      </c>
      <c r="BB148">
        <f ca="1"/>
        <v>1</v>
      </c>
      <c r="BF148">
        <v>0</v>
      </c>
    </row>
    <row r="149" spans="1:58" x14ac:dyDescent="0.25">
      <c r="A149">
        <v>145</v>
      </c>
      <c r="B149" t="str">
        <f ca="1"/>
        <v>South Africa</v>
      </c>
      <c r="C149" s="16">
        <f ca="1"/>
        <v>47</v>
      </c>
      <c r="D149" s="16">
        <f ca="1"/>
        <v>95</v>
      </c>
      <c r="E149" s="16">
        <f ca="1"/>
        <v>91</v>
      </c>
      <c r="F149" s="16">
        <f ca="1"/>
        <v>179</v>
      </c>
      <c r="G149" s="16">
        <f ca="1"/>
        <v>127</v>
      </c>
      <c r="H149" s="16">
        <f ca="1"/>
        <v>135</v>
      </c>
      <c r="I149" s="16">
        <f ca="1"/>
        <v>92</v>
      </c>
      <c r="J149" s="16">
        <f ca="1"/>
        <v>178</v>
      </c>
      <c r="K149" s="16">
        <f ca="1"/>
        <v>23</v>
      </c>
      <c r="L149" s="16" t="str">
        <f ca="1"/>
        <v/>
      </c>
      <c r="M149" s="16" t="str">
        <f ca="1"/>
        <v/>
      </c>
      <c r="N149" s="16" t="str">
        <f ca="1"/>
        <v/>
      </c>
      <c r="O149" s="16" t="str">
        <f ca="1"/>
        <v/>
      </c>
      <c r="P149" s="16">
        <f ca="1"/>
        <v>38</v>
      </c>
      <c r="Q149" s="16">
        <f ca="1"/>
        <v>112</v>
      </c>
      <c r="R149" s="16">
        <f ca="1"/>
        <v>89</v>
      </c>
      <c r="S149" s="16">
        <f ca="1"/>
        <v>189</v>
      </c>
      <c r="T149" s="16">
        <f ca="1"/>
        <v>44</v>
      </c>
      <c r="W149" t="str">
        <f ca="1"/>
        <v>Burkina Faso</v>
      </c>
      <c r="X149">
        <f ca="1"/>
        <v>133</v>
      </c>
      <c r="Y149">
        <f ca="1"/>
        <v>178</v>
      </c>
      <c r="AJ149" t="str">
        <f ca="1"/>
        <v>Switzerland</v>
      </c>
      <c r="AK149">
        <f ca="1"/>
        <v>8</v>
      </c>
      <c r="AL149">
        <f ca="1"/>
        <v>4</v>
      </c>
      <c r="AM149">
        <f ca="1"/>
        <v>1</v>
      </c>
      <c r="AN149">
        <f ca="1"/>
        <v>5</v>
      </c>
      <c r="AO149">
        <f ca="1"/>
        <v>32</v>
      </c>
      <c r="AP149">
        <f ca="1"/>
        <v>28</v>
      </c>
      <c r="AQ149">
        <f ca="1"/>
        <v>2</v>
      </c>
      <c r="AR149">
        <f ca="1"/>
        <v>188</v>
      </c>
      <c r="AS149">
        <f ca="1"/>
        <v>100</v>
      </c>
      <c r="AT149">
        <f ca="1"/>
        <v>10</v>
      </c>
      <c r="AU149">
        <f ca="1"/>
        <v>8</v>
      </c>
      <c r="AV149">
        <f ca="1"/>
        <v>13</v>
      </c>
      <c r="AW149">
        <f ca="1"/>
        <v>19</v>
      </c>
      <c r="AX149">
        <f ca="1"/>
        <v>9</v>
      </c>
      <c r="AY149">
        <f ca="1"/>
        <v>2</v>
      </c>
      <c r="AZ149" t="str">
        <f ca="1"/>
        <v/>
      </c>
      <c r="BA149">
        <f ca="1"/>
        <v>79</v>
      </c>
      <c r="BB149">
        <f ca="1"/>
        <v>15</v>
      </c>
      <c r="BF149">
        <v>0</v>
      </c>
    </row>
    <row r="150" spans="1:58" x14ac:dyDescent="0.25">
      <c r="A150">
        <v>146</v>
      </c>
      <c r="B150" t="str">
        <f ca="1"/>
        <v>Equatorial Guinea</v>
      </c>
      <c r="C150" s="16">
        <f ca="1"/>
        <v>156</v>
      </c>
      <c r="D150" s="16">
        <f ca="1"/>
        <v>74</v>
      </c>
      <c r="E150" s="16">
        <f ca="1"/>
        <v>113</v>
      </c>
      <c r="F150" s="16">
        <f ca="1"/>
        <v>180</v>
      </c>
      <c r="G150" s="16">
        <f ca="1"/>
        <v>141</v>
      </c>
      <c r="H150" s="16">
        <f ca="1"/>
        <v>181</v>
      </c>
      <c r="I150" s="16" t="str">
        <f ca="1"/>
        <v/>
      </c>
      <c r="J150" s="16">
        <f ca="1"/>
        <v>61</v>
      </c>
      <c r="K150" s="16">
        <f ca="1"/>
        <v>154</v>
      </c>
      <c r="L150" s="16" t="str">
        <f ca="1"/>
        <v/>
      </c>
      <c r="M150" s="16" t="str">
        <f ca="1"/>
        <v/>
      </c>
      <c r="N150" s="16" t="str">
        <f ca="1"/>
        <v/>
      </c>
      <c r="O150" s="16" t="str">
        <f ca="1"/>
        <v/>
      </c>
      <c r="P150" s="16">
        <f ca="1"/>
        <v>127</v>
      </c>
      <c r="Q150" s="16">
        <f ca="1"/>
        <v>162</v>
      </c>
      <c r="R150" s="16" t="str">
        <f ca="1"/>
        <v/>
      </c>
      <c r="S150" s="16">
        <f ca="1"/>
        <v>210</v>
      </c>
      <c r="T150" s="16" t="str">
        <f ca="1"/>
        <v/>
      </c>
      <c r="W150" t="str">
        <f ca="1"/>
        <v>DR Congo</v>
      </c>
      <c r="X150">
        <f ca="1"/>
        <v>160</v>
      </c>
      <c r="Y150">
        <f ca="1"/>
        <v>186</v>
      </c>
      <c r="AJ150" t="str">
        <f ca="1"/>
        <v>Syria</v>
      </c>
      <c r="AK150">
        <f ca="1"/>
        <v>163</v>
      </c>
      <c r="AL150">
        <f ca="1"/>
        <v>176</v>
      </c>
      <c r="AM150">
        <f ca="1"/>
        <v>135</v>
      </c>
      <c r="AN150">
        <f ca="1"/>
        <v>109</v>
      </c>
      <c r="AO150">
        <f ca="1"/>
        <v>75</v>
      </c>
      <c r="AP150">
        <f ca="1"/>
        <v>116</v>
      </c>
      <c r="AQ150">
        <f ca="1"/>
        <v>97</v>
      </c>
      <c r="AR150">
        <f ca="1"/>
        <v>189</v>
      </c>
      <c r="AS150">
        <f ca="1"/>
        <v>57</v>
      </c>
      <c r="AT150" t="str">
        <f ca="1"/>
        <v/>
      </c>
      <c r="AU150" t="str">
        <f ca="1"/>
        <v/>
      </c>
      <c r="AV150" t="str">
        <f ca="1"/>
        <v/>
      </c>
      <c r="AW150" t="str">
        <f ca="1"/>
        <v/>
      </c>
      <c r="AX150">
        <f ca="1"/>
        <v>179</v>
      </c>
      <c r="AY150" t="str">
        <f ca="1"/>
        <v/>
      </c>
      <c r="AZ150" t="str">
        <f ca="1"/>
        <v/>
      </c>
      <c r="BA150">
        <f ca="1"/>
        <v>187</v>
      </c>
      <c r="BB150" t="str">
        <f ca="1"/>
        <v/>
      </c>
      <c r="BF150">
        <v>1</v>
      </c>
    </row>
    <row r="151" spans="1:58" x14ac:dyDescent="0.25">
      <c r="A151">
        <v>147</v>
      </c>
      <c r="B151" t="str">
        <f ca="1"/>
        <v>Liberia</v>
      </c>
      <c r="C151" s="16">
        <f ca="1"/>
        <v>79</v>
      </c>
      <c r="D151" s="16">
        <f ca="1"/>
        <v>182</v>
      </c>
      <c r="E151" s="16">
        <f ca="1"/>
        <v>152</v>
      </c>
      <c r="F151" s="16">
        <f ca="1"/>
        <v>181</v>
      </c>
      <c r="G151" s="16">
        <f ca="1"/>
        <v>180</v>
      </c>
      <c r="H151" s="16">
        <f ca="1"/>
        <v>180</v>
      </c>
      <c r="I151" s="16" t="str">
        <f ca="1"/>
        <v/>
      </c>
      <c r="J151" s="16">
        <f ca="1"/>
        <v>110</v>
      </c>
      <c r="K151" s="16">
        <f ca="1"/>
        <v>126</v>
      </c>
      <c r="L151" s="16" t="str">
        <f ca="1"/>
        <v/>
      </c>
      <c r="M151" s="16" t="str">
        <f ca="1"/>
        <v/>
      </c>
      <c r="N151" s="16" t="str">
        <f ca="1"/>
        <v/>
      </c>
      <c r="O151" s="16" t="str">
        <f ca="1"/>
        <v/>
      </c>
      <c r="P151" s="16">
        <f ca="1"/>
        <v>60</v>
      </c>
      <c r="Q151" s="16">
        <f ca="1"/>
        <v>158</v>
      </c>
      <c r="R151" s="16">
        <f ca="1"/>
        <v>128</v>
      </c>
      <c r="S151" s="16">
        <f ca="1"/>
        <v>85</v>
      </c>
      <c r="T151" s="16" t="str">
        <f ca="1"/>
        <v/>
      </c>
      <c r="W151" t="str">
        <f ca="1"/>
        <v>Mozambique</v>
      </c>
      <c r="X151">
        <f ca="1"/>
        <v>113</v>
      </c>
      <c r="Y151">
        <f ca="1"/>
        <v>189</v>
      </c>
      <c r="AJ151" t="str">
        <f ca="1"/>
        <v>Taiwan</v>
      </c>
      <c r="AK151">
        <f ca="1"/>
        <v>10</v>
      </c>
      <c r="AL151">
        <f ca="1"/>
        <v>31</v>
      </c>
      <c r="AM151" t="str">
        <f ca="1"/>
        <v/>
      </c>
      <c r="AN151" t="str">
        <f ca="1"/>
        <v/>
      </c>
      <c r="AO151" t="str">
        <f ca="1"/>
        <v/>
      </c>
      <c r="AP151" t="str">
        <f ca="1"/>
        <v/>
      </c>
      <c r="AQ151">
        <f ca="1"/>
        <v>21</v>
      </c>
      <c r="AR151">
        <f ca="1"/>
        <v>190</v>
      </c>
      <c r="AS151">
        <f ca="1"/>
        <v>59</v>
      </c>
      <c r="AT151">
        <f ca="1"/>
        <v>3</v>
      </c>
      <c r="AU151">
        <f ca="1"/>
        <v>3</v>
      </c>
      <c r="AV151">
        <f ca="1"/>
        <v>4</v>
      </c>
      <c r="AW151">
        <f ca="1"/>
        <v>4</v>
      </c>
      <c r="AX151">
        <f ca="1"/>
        <v>27</v>
      </c>
      <c r="AY151">
        <f ca="1"/>
        <v>4</v>
      </c>
      <c r="AZ151">
        <f ca="1"/>
        <v>64</v>
      </c>
      <c r="BA151" t="str">
        <f ca="1"/>
        <v/>
      </c>
      <c r="BB151" t="str">
        <f ca="1"/>
        <v/>
      </c>
      <c r="BF151">
        <v>1</v>
      </c>
    </row>
    <row r="152" spans="1:58" x14ac:dyDescent="0.25">
      <c r="A152">
        <v>148</v>
      </c>
      <c r="B152" t="str">
        <f ca="1"/>
        <v>Cameroon</v>
      </c>
      <c r="C152" s="16">
        <f ca="1"/>
        <v>138</v>
      </c>
      <c r="D152" s="16">
        <f ca="1"/>
        <v>159</v>
      </c>
      <c r="E152" s="16">
        <f ca="1"/>
        <v>129</v>
      </c>
      <c r="F152" s="16">
        <f ca="1"/>
        <v>182</v>
      </c>
      <c r="G152" s="16">
        <f ca="1"/>
        <v>165</v>
      </c>
      <c r="H152" s="16">
        <f ca="1"/>
        <v>176</v>
      </c>
      <c r="I152" s="16" t="str">
        <f ca="1"/>
        <v/>
      </c>
      <c r="J152" s="16">
        <f ca="1"/>
        <v>33</v>
      </c>
      <c r="K152" s="16">
        <f ca="1"/>
        <v>52</v>
      </c>
      <c r="L152" s="16" t="str">
        <f ca="1"/>
        <v/>
      </c>
      <c r="M152" s="16" t="str">
        <f ca="1"/>
        <v/>
      </c>
      <c r="N152" s="16" t="str">
        <f ca="1"/>
        <v/>
      </c>
      <c r="O152" s="16" t="str">
        <f ca="1"/>
        <v/>
      </c>
      <c r="P152" s="16">
        <f ca="1"/>
        <v>130</v>
      </c>
      <c r="Q152" s="16">
        <f ca="1"/>
        <v>136</v>
      </c>
      <c r="R152" s="16">
        <f ca="1"/>
        <v>56</v>
      </c>
      <c r="S152" s="16">
        <f ca="1"/>
        <v>209</v>
      </c>
      <c r="T152" s="16" t="str">
        <f ca="1"/>
        <v/>
      </c>
      <c r="W152" t="str">
        <f ca="1"/>
        <v>Mali</v>
      </c>
      <c r="X152">
        <f ca="1"/>
        <v>137</v>
      </c>
      <c r="Y152">
        <f ca="1"/>
        <v>175</v>
      </c>
      <c r="AJ152" t="str">
        <f ca="1"/>
        <v>Tajikistan</v>
      </c>
      <c r="AK152">
        <f ca="1"/>
        <v>155</v>
      </c>
      <c r="AL152">
        <f ca="1"/>
        <v>181</v>
      </c>
      <c r="AM152">
        <f ca="1"/>
        <v>106</v>
      </c>
      <c r="AN152">
        <f ca="1"/>
        <v>119</v>
      </c>
      <c r="AO152">
        <f ca="1"/>
        <v>55</v>
      </c>
      <c r="AP152">
        <f ca="1"/>
        <v>136</v>
      </c>
      <c r="AQ152">
        <f ca="1"/>
        <v>107</v>
      </c>
      <c r="AR152">
        <f ca="1"/>
        <v>191</v>
      </c>
      <c r="AS152">
        <f ca="1"/>
        <v>93</v>
      </c>
      <c r="AT152" t="str">
        <f ca="1"/>
        <v/>
      </c>
      <c r="AU152" t="str">
        <f ca="1"/>
        <v/>
      </c>
      <c r="AV152" t="str">
        <f ca="1"/>
        <v/>
      </c>
      <c r="AW152" t="str">
        <f ca="1"/>
        <v/>
      </c>
      <c r="AX152">
        <f ca="1"/>
        <v>155</v>
      </c>
      <c r="AY152">
        <f ca="1"/>
        <v>147</v>
      </c>
      <c r="AZ152" t="str">
        <f ca="1"/>
        <v/>
      </c>
      <c r="BA152">
        <f ca="1"/>
        <v>159</v>
      </c>
      <c r="BB152" t="str">
        <f ca="1"/>
        <v/>
      </c>
      <c r="BF152">
        <v>0</v>
      </c>
    </row>
    <row r="153" spans="1:58" x14ac:dyDescent="0.25">
      <c r="A153">
        <v>149</v>
      </c>
      <c r="B153" t="str">
        <f ca="1"/>
        <v>Sierra Leone</v>
      </c>
      <c r="C153" s="16">
        <f ca="1"/>
        <v>103</v>
      </c>
      <c r="D153" s="16">
        <f ca="1"/>
        <v>193</v>
      </c>
      <c r="E153" s="16">
        <f ca="1"/>
        <v>158</v>
      </c>
      <c r="F153" s="16">
        <f ca="1"/>
        <v>183</v>
      </c>
      <c r="G153" s="16">
        <f ca="1"/>
        <v>168</v>
      </c>
      <c r="H153" s="16">
        <f ca="1"/>
        <v>190</v>
      </c>
      <c r="I153" s="16" t="str">
        <f ca="1"/>
        <v/>
      </c>
      <c r="J153" s="16">
        <f ca="1"/>
        <v>172</v>
      </c>
      <c r="K153" s="16">
        <f ca="1"/>
        <v>101</v>
      </c>
      <c r="L153" s="16" t="str">
        <f ca="1"/>
        <v/>
      </c>
      <c r="M153" s="16" t="str">
        <f ca="1"/>
        <v/>
      </c>
      <c r="N153" s="16" t="str">
        <f ca="1"/>
        <v/>
      </c>
      <c r="O153" s="16" t="str">
        <f ca="1"/>
        <v/>
      </c>
      <c r="P153" s="16">
        <f ca="1"/>
        <v>64</v>
      </c>
      <c r="Q153" s="16">
        <f ca="1"/>
        <v>140</v>
      </c>
      <c r="R153" s="16">
        <f ca="1"/>
        <v>102</v>
      </c>
      <c r="S153" s="16">
        <f ca="1"/>
        <v>92</v>
      </c>
      <c r="T153" s="16" t="str">
        <f ca="1"/>
        <v/>
      </c>
      <c r="W153" t="str">
        <f ca="1"/>
        <v>Zimbabwe</v>
      </c>
      <c r="X153">
        <f ca="1"/>
        <v>122</v>
      </c>
      <c r="Y153">
        <f ca="1"/>
        <v>150</v>
      </c>
      <c r="AJ153" t="str">
        <f ca="1"/>
        <v>Tanzania</v>
      </c>
      <c r="AK153">
        <f ca="1"/>
        <v>86</v>
      </c>
      <c r="AL153">
        <f ca="1"/>
        <v>169</v>
      </c>
      <c r="AM153">
        <f ca="1"/>
        <v>142</v>
      </c>
      <c r="AN153">
        <f ca="1"/>
        <v>150</v>
      </c>
      <c r="AO153">
        <f ca="1"/>
        <v>148</v>
      </c>
      <c r="AP153">
        <f ca="1"/>
        <v>158</v>
      </c>
      <c r="AQ153">
        <f ca="1"/>
        <v>109</v>
      </c>
      <c r="AR153">
        <f ca="1"/>
        <v>192</v>
      </c>
      <c r="AS153">
        <f ca="1"/>
        <v>24</v>
      </c>
      <c r="AT153" t="str">
        <f ca="1"/>
        <v/>
      </c>
      <c r="AU153" t="str">
        <f ca="1"/>
        <v/>
      </c>
      <c r="AV153" t="str">
        <f ca="1"/>
        <v/>
      </c>
      <c r="AW153" t="str">
        <f ca="1"/>
        <v/>
      </c>
      <c r="AX153">
        <f ca="1"/>
        <v>97</v>
      </c>
      <c r="AY153">
        <f ca="1"/>
        <v>93</v>
      </c>
      <c r="AZ153" t="str">
        <f ca="1"/>
        <v/>
      </c>
      <c r="BA153">
        <f ca="1"/>
        <v>163</v>
      </c>
      <c r="BB153" t="str">
        <f ca="1"/>
        <v/>
      </c>
      <c r="BF153">
        <v>0</v>
      </c>
    </row>
    <row r="154" spans="1:58" x14ac:dyDescent="0.25">
      <c r="A154">
        <v>150</v>
      </c>
      <c r="B154" t="str">
        <f ca="1"/>
        <v>Benin</v>
      </c>
      <c r="C154" s="16">
        <f ca="1"/>
        <v>97</v>
      </c>
      <c r="D154" s="16">
        <f ca="1"/>
        <v>162</v>
      </c>
      <c r="E154" s="16">
        <f ca="1"/>
        <v>148</v>
      </c>
      <c r="F154" s="16">
        <f ca="1"/>
        <v>184</v>
      </c>
      <c r="G154" s="16">
        <f ca="1"/>
        <v>173</v>
      </c>
      <c r="H154" s="16">
        <f ca="1"/>
        <v>184</v>
      </c>
      <c r="I154" s="16" t="str">
        <f ca="1"/>
        <v/>
      </c>
      <c r="J154" s="16">
        <f ca="1"/>
        <v>20</v>
      </c>
      <c r="K154" s="16">
        <f ca="1"/>
        <v>78</v>
      </c>
      <c r="L154" s="16" t="str">
        <f ca="1"/>
        <v/>
      </c>
      <c r="M154" s="16" t="str">
        <f ca="1"/>
        <v/>
      </c>
      <c r="N154" s="16" t="str">
        <f ca="1"/>
        <v/>
      </c>
      <c r="O154" s="16" t="str">
        <f ca="1"/>
        <v/>
      </c>
      <c r="P154" s="16">
        <f ca="1"/>
        <v>89</v>
      </c>
      <c r="Q154" s="16">
        <f ca="1"/>
        <v>81</v>
      </c>
      <c r="R154" s="16">
        <f ca="1"/>
        <v>86</v>
      </c>
      <c r="S154" s="16">
        <f ca="1"/>
        <v>161</v>
      </c>
      <c r="T154" s="16" t="str">
        <f ca="1"/>
        <v/>
      </c>
      <c r="W154" t="str">
        <f ca="1"/>
        <v>Guinea</v>
      </c>
      <c r="X154">
        <f ca="1"/>
        <v>145</v>
      </c>
      <c r="Y154">
        <f ca="1"/>
        <v>163</v>
      </c>
      <c r="AJ154" t="str">
        <f ca="1"/>
        <v>Thailand</v>
      </c>
      <c r="AK154">
        <f ca="1"/>
        <v>63</v>
      </c>
      <c r="AL154">
        <f ca="1"/>
        <v>89</v>
      </c>
      <c r="AM154">
        <f ca="1"/>
        <v>53</v>
      </c>
      <c r="AN154">
        <f ca="1"/>
        <v>42</v>
      </c>
      <c r="AO154">
        <f ca="1"/>
        <v>73</v>
      </c>
      <c r="AP154">
        <f ca="1"/>
        <v>65</v>
      </c>
      <c r="AQ154">
        <f ca="1"/>
        <v>42</v>
      </c>
      <c r="AR154">
        <f ca="1"/>
        <v>193</v>
      </c>
      <c r="AS154">
        <f ca="1"/>
        <v>22</v>
      </c>
      <c r="AT154">
        <f ca="1"/>
        <v>63</v>
      </c>
      <c r="AU154">
        <f ca="1"/>
        <v>58</v>
      </c>
      <c r="AV154">
        <f ca="1"/>
        <v>58</v>
      </c>
      <c r="AW154">
        <f ca="1"/>
        <v>64</v>
      </c>
      <c r="AX154">
        <f ca="1"/>
        <v>87</v>
      </c>
      <c r="AY154">
        <f ca="1"/>
        <v>70</v>
      </c>
      <c r="AZ154">
        <f ca="1"/>
        <v>108</v>
      </c>
      <c r="BA154">
        <f ca="1"/>
        <v>182</v>
      </c>
      <c r="BB154" t="str">
        <f ca="1"/>
        <v/>
      </c>
      <c r="BF154">
        <v>0</v>
      </c>
    </row>
    <row r="155" spans="1:58" x14ac:dyDescent="0.25">
      <c r="A155">
        <v>151</v>
      </c>
      <c r="B155" t="str">
        <f ca="1"/>
        <v>Guinea-Bissau</v>
      </c>
      <c r="C155" s="16">
        <f ca="1"/>
        <v>140</v>
      </c>
      <c r="D155" s="16">
        <f ca="1"/>
        <v>179</v>
      </c>
      <c r="E155" s="16">
        <f ca="1"/>
        <v>153</v>
      </c>
      <c r="F155" s="16">
        <f ca="1"/>
        <v>185</v>
      </c>
      <c r="G155" s="16">
        <f ca="1"/>
        <v>181</v>
      </c>
      <c r="H155" s="16">
        <f ca="1"/>
        <v>177</v>
      </c>
      <c r="I155" s="16" t="str">
        <f ca="1"/>
        <v/>
      </c>
      <c r="J155" s="16">
        <f ca="1"/>
        <v>82</v>
      </c>
      <c r="K155" s="16">
        <f ca="1"/>
        <v>151</v>
      </c>
      <c r="L155" s="16" t="str">
        <f ca="1"/>
        <v/>
      </c>
      <c r="M155" s="16" t="str">
        <f ca="1"/>
        <v/>
      </c>
      <c r="N155" s="16" t="str">
        <f ca="1"/>
        <v/>
      </c>
      <c r="O155" s="16" t="str">
        <f ca="1"/>
        <v/>
      </c>
      <c r="P155" s="16">
        <f ca="1"/>
        <v>92</v>
      </c>
      <c r="Q155" s="16">
        <f ca="1"/>
        <v>165</v>
      </c>
      <c r="R155" s="16" t="str">
        <f ca="1"/>
        <v/>
      </c>
      <c r="S155" s="16">
        <f ca="1"/>
        <v>68</v>
      </c>
      <c r="T155" s="16" t="str">
        <f ca="1"/>
        <v/>
      </c>
      <c r="W155" t="str">
        <f ca="1"/>
        <v>Namibia</v>
      </c>
      <c r="X155">
        <f ca="1"/>
        <v>57</v>
      </c>
      <c r="Y155">
        <f ca="1"/>
        <v>110</v>
      </c>
      <c r="AJ155" t="str">
        <f ca="1"/>
        <v>Togo</v>
      </c>
      <c r="AK155">
        <f ca="1"/>
        <v>126</v>
      </c>
      <c r="AL155">
        <f ca="1"/>
        <v>173</v>
      </c>
      <c r="AM155">
        <f ca="1"/>
        <v>139</v>
      </c>
      <c r="AN155">
        <f ca="1"/>
        <v>178</v>
      </c>
      <c r="AO155">
        <f ca="1"/>
        <v>164</v>
      </c>
      <c r="AP155">
        <f ca="1"/>
        <v>171</v>
      </c>
      <c r="AQ155" t="str">
        <f ca="1"/>
        <v/>
      </c>
      <c r="AR155">
        <f ca="1"/>
        <v>194</v>
      </c>
      <c r="AS155">
        <f ca="1"/>
        <v>102</v>
      </c>
      <c r="AT155" t="str">
        <f ca="1"/>
        <v/>
      </c>
      <c r="AU155" t="str">
        <f ca="1"/>
        <v/>
      </c>
      <c r="AV155" t="str">
        <f ca="1"/>
        <v/>
      </c>
      <c r="AW155" t="str">
        <f ca="1"/>
        <v/>
      </c>
      <c r="AX155">
        <f ca="1"/>
        <v>113</v>
      </c>
      <c r="AY155">
        <f ca="1"/>
        <v>104</v>
      </c>
      <c r="AZ155">
        <f ca="1"/>
        <v>79</v>
      </c>
      <c r="BA155">
        <f ca="1"/>
        <v>147</v>
      </c>
      <c r="BB155" t="str">
        <f ca="1"/>
        <v/>
      </c>
      <c r="BF155">
        <v>0</v>
      </c>
    </row>
    <row r="156" spans="1:58" x14ac:dyDescent="0.25">
      <c r="A156">
        <v>152</v>
      </c>
      <c r="B156" t="str">
        <f ca="1"/>
        <v>Burkina Faso</v>
      </c>
      <c r="C156" s="16">
        <f ca="1"/>
        <v>133</v>
      </c>
      <c r="D156" s="16">
        <f ca="1"/>
        <v>178</v>
      </c>
      <c r="E156" s="16">
        <f ca="1"/>
        <v>159</v>
      </c>
      <c r="F156" s="16">
        <f ca="1"/>
        <v>186</v>
      </c>
      <c r="G156" s="16">
        <f ca="1"/>
        <v>154</v>
      </c>
      <c r="H156" s="16">
        <f ca="1"/>
        <v>183</v>
      </c>
      <c r="I156" s="16" t="str">
        <f ca="1"/>
        <v/>
      </c>
      <c r="J156" s="16">
        <f ca="1"/>
        <v>29</v>
      </c>
      <c r="K156" s="16">
        <f ca="1"/>
        <v>58</v>
      </c>
      <c r="L156" s="16" t="str">
        <f ca="1"/>
        <v/>
      </c>
      <c r="M156" s="16" t="str">
        <f ca="1"/>
        <v/>
      </c>
      <c r="N156" s="16" t="str">
        <f ca="1"/>
        <v/>
      </c>
      <c r="O156" s="16" t="str">
        <f ca="1"/>
        <v/>
      </c>
      <c r="P156" s="16">
        <f ca="1"/>
        <v>86</v>
      </c>
      <c r="Q156" s="16">
        <f ca="1"/>
        <v>100</v>
      </c>
      <c r="R156" s="16">
        <f ca="1"/>
        <v>52</v>
      </c>
      <c r="S156" s="16">
        <f ca="1"/>
        <v>77</v>
      </c>
      <c r="T156" s="16" t="str">
        <f ca="1"/>
        <v/>
      </c>
      <c r="W156" t="str">
        <f ca="1"/>
        <v>Eswatini</v>
      </c>
      <c r="X156">
        <f ca="1"/>
        <v>132</v>
      </c>
      <c r="Y156">
        <f ca="1"/>
        <v>125</v>
      </c>
      <c r="AJ156" t="str">
        <f ca="1"/>
        <v>Trinidad and Tobago</v>
      </c>
      <c r="AK156">
        <f ca="1"/>
        <v>43</v>
      </c>
      <c r="AL156" t="str">
        <f ca="1"/>
        <v/>
      </c>
      <c r="AM156">
        <f ca="1"/>
        <v>48</v>
      </c>
      <c r="AN156">
        <f ca="1"/>
        <v>79</v>
      </c>
      <c r="AO156">
        <f ca="1"/>
        <v>70</v>
      </c>
      <c r="AP156">
        <f ca="1"/>
        <v>103</v>
      </c>
      <c r="AQ156">
        <f ca="1"/>
        <v>51</v>
      </c>
      <c r="AR156">
        <f ca="1"/>
        <v>196</v>
      </c>
      <c r="AS156">
        <f ca="1"/>
        <v>157</v>
      </c>
      <c r="AT156" t="str">
        <f ca="1"/>
        <v/>
      </c>
      <c r="AU156" t="str">
        <f ca="1"/>
        <v/>
      </c>
      <c r="AV156" t="str">
        <f ca="1"/>
        <v/>
      </c>
      <c r="AW156" t="str">
        <f ca="1"/>
        <v/>
      </c>
      <c r="AX156">
        <f ca="1"/>
        <v>25</v>
      </c>
      <c r="AY156">
        <f ca="1"/>
        <v>99</v>
      </c>
      <c r="AZ156">
        <f ca="1"/>
        <v>51</v>
      </c>
      <c r="BA156">
        <f ca="1"/>
        <v>38</v>
      </c>
      <c r="BB156" t="str">
        <f ca="1"/>
        <v/>
      </c>
      <c r="BF156">
        <v>0</v>
      </c>
    </row>
    <row r="157" spans="1:58" x14ac:dyDescent="0.25">
      <c r="A157">
        <v>153</v>
      </c>
      <c r="B157" t="str">
        <f ca="1"/>
        <v>DR Congo</v>
      </c>
      <c r="C157" s="16">
        <f ca="1"/>
        <v>160</v>
      </c>
      <c r="D157" s="16">
        <f ca="1"/>
        <v>186</v>
      </c>
      <c r="E157" s="16">
        <f ca="1"/>
        <v>154</v>
      </c>
      <c r="F157" s="16">
        <f ca="1"/>
        <v>187</v>
      </c>
      <c r="G157" s="16">
        <f ca="1"/>
        <v>175</v>
      </c>
      <c r="H157" s="16">
        <f ca="1"/>
        <v>182</v>
      </c>
      <c r="I157" s="16" t="str">
        <f ca="1"/>
        <v/>
      </c>
      <c r="J157" s="16">
        <f ca="1"/>
        <v>56</v>
      </c>
      <c r="K157" s="16" t="str">
        <f ca="1"/>
        <v/>
      </c>
      <c r="L157" s="16" t="str">
        <f ca="1"/>
        <v/>
      </c>
      <c r="M157" s="16" t="str">
        <f ca="1"/>
        <v/>
      </c>
      <c r="N157" s="16" t="str">
        <f ca="1"/>
        <v/>
      </c>
      <c r="O157" s="16" t="str">
        <f ca="1"/>
        <v/>
      </c>
      <c r="P157" s="16">
        <f ca="1"/>
        <v>123</v>
      </c>
      <c r="Q157" s="16">
        <f ca="1"/>
        <v>159</v>
      </c>
      <c r="R157" s="16" t="str">
        <f ca="1"/>
        <v/>
      </c>
      <c r="S157" s="16">
        <f ca="1"/>
        <v>213</v>
      </c>
      <c r="T157" s="16" t="str">
        <f ca="1"/>
        <v/>
      </c>
      <c r="W157" t="str">
        <f ca="1"/>
        <v>Nigeria</v>
      </c>
      <c r="X157">
        <f ca="1"/>
        <v>104</v>
      </c>
      <c r="Y157">
        <f ca="1"/>
        <v>145</v>
      </c>
      <c r="AJ157" t="str">
        <f ca="1"/>
        <v>Tunisia</v>
      </c>
      <c r="AK157">
        <f ca="1"/>
        <v>82</v>
      </c>
      <c r="AL157">
        <f ca="1"/>
        <v>129</v>
      </c>
      <c r="AM157">
        <f ca="1"/>
        <v>83</v>
      </c>
      <c r="AN157">
        <f ca="1"/>
        <v>90</v>
      </c>
      <c r="AO157">
        <f ca="1"/>
        <v>78</v>
      </c>
      <c r="AP157">
        <f ca="1"/>
        <v>103</v>
      </c>
      <c r="AQ157">
        <f ca="1"/>
        <v>83</v>
      </c>
      <c r="AR157">
        <f ca="1"/>
        <v>197</v>
      </c>
      <c r="AS157">
        <f ca="1"/>
        <v>82</v>
      </c>
      <c r="AT157" t="str">
        <f ca="1"/>
        <v/>
      </c>
      <c r="AU157" t="str">
        <f ca="1"/>
        <v/>
      </c>
      <c r="AV157" t="str">
        <f ca="1"/>
        <v/>
      </c>
      <c r="AW157" t="str">
        <f ca="1"/>
        <v/>
      </c>
      <c r="AX157">
        <f ca="1"/>
        <v>118</v>
      </c>
      <c r="AY157">
        <f ca="1"/>
        <v>128</v>
      </c>
      <c r="AZ157">
        <f ca="1"/>
        <v>83</v>
      </c>
      <c r="BA157">
        <f ca="1"/>
        <v>96</v>
      </c>
      <c r="BB157" t="str">
        <f ca="1"/>
        <v/>
      </c>
      <c r="BF157">
        <v>0</v>
      </c>
    </row>
    <row r="158" spans="1:58" x14ac:dyDescent="0.25">
      <c r="A158">
        <v>154</v>
      </c>
      <c r="B158" t="str">
        <f ca="1"/>
        <v>Mozambique</v>
      </c>
      <c r="C158" s="16">
        <f ca="1"/>
        <v>113</v>
      </c>
      <c r="D158" s="16">
        <f ca="1"/>
        <v>189</v>
      </c>
      <c r="E158" s="16">
        <f ca="1"/>
        <v>157</v>
      </c>
      <c r="F158" s="16">
        <f ca="1"/>
        <v>188</v>
      </c>
      <c r="G158" s="16">
        <f ca="1"/>
        <v>128</v>
      </c>
      <c r="H158" s="16">
        <f ca="1"/>
        <v>173</v>
      </c>
      <c r="I158" s="16" t="str">
        <f ca="1"/>
        <v/>
      </c>
      <c r="J158" s="16">
        <f ca="1"/>
        <v>131</v>
      </c>
      <c r="K158" s="16">
        <f ca="1"/>
        <v>45</v>
      </c>
      <c r="L158" s="16" t="str">
        <f ca="1"/>
        <v/>
      </c>
      <c r="M158" s="16" t="str">
        <f ca="1"/>
        <v/>
      </c>
      <c r="N158" s="16" t="str">
        <f ca="1"/>
        <v/>
      </c>
      <c r="O158" s="16" t="str">
        <f ca="1"/>
        <v/>
      </c>
      <c r="P158" s="16">
        <f ca="1"/>
        <v>105</v>
      </c>
      <c r="Q158" s="16">
        <f ca="1"/>
        <v>142</v>
      </c>
      <c r="R158" s="16" t="str">
        <f ca="1"/>
        <v/>
      </c>
      <c r="S158" s="16">
        <f ca="1"/>
        <v>124</v>
      </c>
      <c r="T158" s="16" t="str">
        <f ca="1"/>
        <v/>
      </c>
      <c r="W158" t="str">
        <f ca="1"/>
        <v>Lesotho</v>
      </c>
      <c r="X158">
        <f ca="1"/>
        <v>71</v>
      </c>
      <c r="Y158">
        <f ca="1"/>
        <v>170</v>
      </c>
      <c r="AJ158" t="str">
        <f ca="1"/>
        <v>Turkey</v>
      </c>
      <c r="AK158">
        <f ca="1"/>
        <v>102</v>
      </c>
      <c r="AL158">
        <f ca="1"/>
        <v>87</v>
      </c>
      <c r="AM158">
        <f ca="1"/>
        <v>35</v>
      </c>
      <c r="AN158">
        <f ca="1"/>
        <v>49</v>
      </c>
      <c r="AO158">
        <f ca="1"/>
        <v>58</v>
      </c>
      <c r="AP158">
        <f ca="1"/>
        <v>68</v>
      </c>
      <c r="AQ158">
        <f ca="1"/>
        <v>50</v>
      </c>
      <c r="AR158">
        <f ca="1"/>
        <v>198</v>
      </c>
      <c r="AS158">
        <f ca="1"/>
        <v>18</v>
      </c>
      <c r="AT158">
        <f ca="1"/>
        <v>36</v>
      </c>
      <c r="AU158">
        <f ca="1"/>
        <v>39</v>
      </c>
      <c r="AV158">
        <f ca="1"/>
        <v>34</v>
      </c>
      <c r="AW158">
        <f ca="1"/>
        <v>36</v>
      </c>
      <c r="AX158">
        <f ca="1"/>
        <v>158</v>
      </c>
      <c r="AY158">
        <f ca="1"/>
        <v>107</v>
      </c>
      <c r="AZ158">
        <f ca="1"/>
        <v>45</v>
      </c>
      <c r="BA158">
        <f ca="1"/>
        <v>181</v>
      </c>
      <c r="BB158" t="str">
        <f ca="1"/>
        <v/>
      </c>
      <c r="BF158">
        <v>1</v>
      </c>
    </row>
    <row r="159" spans="1:58" x14ac:dyDescent="0.25">
      <c r="A159">
        <v>155</v>
      </c>
      <c r="B159" t="str">
        <f ca="1"/>
        <v>Mali</v>
      </c>
      <c r="C159" s="16">
        <f ca="1"/>
        <v>137</v>
      </c>
      <c r="D159" s="16">
        <f ca="1"/>
        <v>175</v>
      </c>
      <c r="E159" s="16">
        <f ca="1"/>
        <v>162</v>
      </c>
      <c r="F159" s="16">
        <f ca="1"/>
        <v>189</v>
      </c>
      <c r="G159" s="16">
        <f ca="1"/>
        <v>166</v>
      </c>
      <c r="H159" s="16">
        <f ca="1"/>
        <v>186</v>
      </c>
      <c r="I159" s="16" t="str">
        <f ca="1"/>
        <v/>
      </c>
      <c r="J159" s="16">
        <f ca="1"/>
        <v>119</v>
      </c>
      <c r="K159" s="16">
        <f ca="1"/>
        <v>60</v>
      </c>
      <c r="L159" s="16" t="str">
        <f ca="1"/>
        <v/>
      </c>
      <c r="M159" s="16" t="str">
        <f ca="1"/>
        <v/>
      </c>
      <c r="N159" s="16" t="str">
        <f ca="1"/>
        <v/>
      </c>
      <c r="O159" s="16" t="str">
        <f ca="1"/>
        <v/>
      </c>
      <c r="P159" s="16">
        <f ca="1"/>
        <v>114</v>
      </c>
      <c r="Q159" s="16">
        <f ca="1"/>
        <v>114</v>
      </c>
      <c r="R159" s="16">
        <f ca="1"/>
        <v>60</v>
      </c>
      <c r="S159" s="16">
        <f ca="1"/>
        <v>56</v>
      </c>
      <c r="T159" s="16" t="str">
        <f ca="1"/>
        <v/>
      </c>
      <c r="W159" t="str">
        <f ca="1"/>
        <v>Chad</v>
      </c>
      <c r="X159">
        <f ca="1"/>
        <v>161</v>
      </c>
      <c r="Y159">
        <f ca="1"/>
        <v>183</v>
      </c>
      <c r="AJ159" t="str">
        <f ca="1"/>
        <v>Turkmenistan</v>
      </c>
      <c r="AK159">
        <f ca="1"/>
        <v>162</v>
      </c>
      <c r="AL159">
        <f ca="1"/>
        <v>71</v>
      </c>
      <c r="AM159">
        <f ca="1"/>
        <v>76</v>
      </c>
      <c r="AN159">
        <f ca="1"/>
        <v>135</v>
      </c>
      <c r="AO159">
        <f ca="1"/>
        <v>23</v>
      </c>
      <c r="AP159">
        <f ca="1"/>
        <v>146</v>
      </c>
      <c r="AQ159">
        <f ca="1"/>
        <v>102</v>
      </c>
      <c r="AR159">
        <f ca="1"/>
        <v>199</v>
      </c>
      <c r="AS159">
        <f ca="1"/>
        <v>107</v>
      </c>
      <c r="AT159" t="str">
        <f ca="1"/>
        <v/>
      </c>
      <c r="AU159" t="str">
        <f ca="1"/>
        <v/>
      </c>
      <c r="AV159" t="str">
        <f ca="1"/>
        <v/>
      </c>
      <c r="AW159" t="str">
        <f ca="1"/>
        <v/>
      </c>
      <c r="AX159">
        <f ca="1"/>
        <v>175</v>
      </c>
      <c r="AY159">
        <f ca="1"/>
        <v>164</v>
      </c>
      <c r="AZ159">
        <f ca="1"/>
        <v>44</v>
      </c>
      <c r="BA159">
        <f ca="1"/>
        <v>99</v>
      </c>
      <c r="BB159" t="str">
        <f ca="1"/>
        <v/>
      </c>
      <c r="BF159">
        <v>0</v>
      </c>
    </row>
    <row r="160" spans="1:58" x14ac:dyDescent="0.25">
      <c r="A160">
        <v>156</v>
      </c>
      <c r="B160" t="str">
        <f ca="1"/>
        <v>Zimbabwe</v>
      </c>
      <c r="C160" s="16">
        <f ca="1"/>
        <v>122</v>
      </c>
      <c r="D160" s="16">
        <f ca="1"/>
        <v>150</v>
      </c>
      <c r="E160" s="16" t="str">
        <f ca="1"/>
        <v/>
      </c>
      <c r="F160" s="16">
        <f ca="1"/>
        <v>190</v>
      </c>
      <c r="G160" s="16">
        <f ca="1"/>
        <v>161</v>
      </c>
      <c r="H160" s="16">
        <f ca="1"/>
        <v>162</v>
      </c>
      <c r="I160" s="16">
        <f ca="1"/>
        <v>111</v>
      </c>
      <c r="J160" s="16">
        <f ca="1"/>
        <v>215</v>
      </c>
      <c r="K160" s="16">
        <f ca="1"/>
        <v>74</v>
      </c>
      <c r="L160" s="16" t="str">
        <f ca="1"/>
        <v/>
      </c>
      <c r="M160" s="16" t="str">
        <f ca="1"/>
        <v/>
      </c>
      <c r="N160" s="16" t="str">
        <f ca="1"/>
        <v/>
      </c>
      <c r="O160" s="16" t="str">
        <f ca="1"/>
        <v/>
      </c>
      <c r="P160" s="16">
        <f ca="1"/>
        <v>116</v>
      </c>
      <c r="Q160" s="16">
        <f ca="1"/>
        <v>173</v>
      </c>
      <c r="R160" s="16" t="str">
        <f ca="1"/>
        <v/>
      </c>
      <c r="S160" s="16">
        <f ca="1"/>
        <v>149</v>
      </c>
      <c r="T160" s="16" t="str">
        <f ca="1"/>
        <v/>
      </c>
      <c r="W160" t="str">
        <f ca="1"/>
        <v>Cape Verde</v>
      </c>
      <c r="X160">
        <f ca="1"/>
        <v>35</v>
      </c>
      <c r="Y160">
        <f ca="1"/>
        <v>134</v>
      </c>
      <c r="AJ160" t="str">
        <f ca="1"/>
        <v>Uganda</v>
      </c>
      <c r="AK160">
        <f ca="1"/>
        <v>99</v>
      </c>
      <c r="AL160">
        <f ca="1"/>
        <v>171</v>
      </c>
      <c r="AM160">
        <f ca="1"/>
        <v>137</v>
      </c>
      <c r="AN160">
        <f ca="1"/>
        <v>167</v>
      </c>
      <c r="AO160">
        <f ca="1"/>
        <v>158</v>
      </c>
      <c r="AP160">
        <f ca="1"/>
        <v>149</v>
      </c>
      <c r="AQ160">
        <f ca="1"/>
        <v>101</v>
      </c>
      <c r="AR160">
        <f ca="1"/>
        <v>201</v>
      </c>
      <c r="AS160">
        <f ca="1"/>
        <v>34</v>
      </c>
      <c r="AT160" t="str">
        <f ca="1"/>
        <v/>
      </c>
      <c r="AU160" t="str">
        <f ca="1"/>
        <v/>
      </c>
      <c r="AV160" t="str">
        <f ca="1"/>
        <v/>
      </c>
      <c r="AW160" t="str">
        <f ca="1"/>
        <v/>
      </c>
      <c r="AX160">
        <f ca="1"/>
        <v>128</v>
      </c>
      <c r="AY160">
        <f ca="1"/>
        <v>127</v>
      </c>
      <c r="AZ160">
        <f ca="1"/>
        <v>97</v>
      </c>
      <c r="BA160">
        <f ca="1"/>
        <v>201</v>
      </c>
      <c r="BB160" t="str">
        <f ca="1"/>
        <v/>
      </c>
      <c r="BF160">
        <v>0</v>
      </c>
    </row>
    <row r="161" spans="1:58" x14ac:dyDescent="0.25">
      <c r="A161">
        <v>157</v>
      </c>
      <c r="B161" t="str">
        <f ca="1"/>
        <v>Guinea</v>
      </c>
      <c r="C161" s="16">
        <f ca="1"/>
        <v>145</v>
      </c>
      <c r="D161" s="16">
        <f ca="1"/>
        <v>163</v>
      </c>
      <c r="E161" s="16">
        <f ca="1"/>
        <v>155</v>
      </c>
      <c r="F161" s="16">
        <f ca="1"/>
        <v>191</v>
      </c>
      <c r="G161" s="16">
        <f ca="1"/>
        <v>176</v>
      </c>
      <c r="H161" s="16">
        <f ca="1"/>
        <v>187</v>
      </c>
      <c r="I161" s="16" t="str">
        <f ca="1"/>
        <v/>
      </c>
      <c r="J161" s="16">
        <f ca="1"/>
        <v>81</v>
      </c>
      <c r="K161" s="16">
        <f ca="1"/>
        <v>77</v>
      </c>
      <c r="L161" s="16" t="str">
        <f ca="1"/>
        <v/>
      </c>
      <c r="M161" s="16" t="str">
        <f ca="1"/>
        <v/>
      </c>
      <c r="N161" s="16" t="str">
        <f ca="1"/>
        <v/>
      </c>
      <c r="O161" s="16" t="str">
        <f ca="1"/>
        <v/>
      </c>
      <c r="P161" s="16">
        <f ca="1"/>
        <v>78</v>
      </c>
      <c r="Q161" s="16">
        <f ca="1"/>
        <v>129</v>
      </c>
      <c r="R161" s="16" t="str">
        <f ca="1"/>
        <v/>
      </c>
      <c r="S161" s="16">
        <f ca="1"/>
        <v>90</v>
      </c>
      <c r="T161" s="16" t="str">
        <f ca="1"/>
        <v/>
      </c>
      <c r="W161" t="str">
        <f ca="1"/>
        <v>Czech Republic</v>
      </c>
      <c r="X161">
        <f ca="1"/>
        <v>26</v>
      </c>
      <c r="Y161">
        <f ca="1"/>
        <v>43</v>
      </c>
      <c r="AJ161" t="str">
        <f ca="1"/>
        <v>Ukraine</v>
      </c>
      <c r="AK161">
        <f ca="1"/>
        <v>91</v>
      </c>
      <c r="AL161">
        <f ca="1"/>
        <v>113</v>
      </c>
      <c r="AM161">
        <f ca="1"/>
        <v>82</v>
      </c>
      <c r="AN161">
        <f ca="1"/>
        <v>142</v>
      </c>
      <c r="AO161">
        <f ca="1"/>
        <v>54</v>
      </c>
      <c r="AP161">
        <f ca="1"/>
        <v>62</v>
      </c>
      <c r="AQ161">
        <f ca="1"/>
        <v>98</v>
      </c>
      <c r="AR161">
        <f ca="1"/>
        <v>202</v>
      </c>
      <c r="AS161">
        <f ca="1"/>
        <v>44</v>
      </c>
      <c r="AT161">
        <f ca="1"/>
        <v>41</v>
      </c>
      <c r="AU161">
        <f ca="1"/>
        <v>41</v>
      </c>
      <c r="AV161">
        <f ca="1"/>
        <v>39</v>
      </c>
      <c r="AW161">
        <f ca="1"/>
        <v>45</v>
      </c>
      <c r="AX161">
        <f ca="1"/>
        <v>61</v>
      </c>
      <c r="AY161">
        <f ca="1"/>
        <v>130</v>
      </c>
      <c r="AZ161">
        <f ca="1"/>
        <v>35</v>
      </c>
      <c r="BA161">
        <f ca="1"/>
        <v>102</v>
      </c>
      <c r="BB161" t="str">
        <f ca="1"/>
        <v/>
      </c>
      <c r="BF161">
        <v>0</v>
      </c>
    </row>
    <row r="162" spans="1:58" x14ac:dyDescent="0.25">
      <c r="A162">
        <v>158</v>
      </c>
      <c r="B162" t="str">
        <f ca="1"/>
        <v>Namibia</v>
      </c>
      <c r="C162" s="16">
        <f ca="1"/>
        <v>57</v>
      </c>
      <c r="D162" s="16">
        <f ca="1"/>
        <v>110</v>
      </c>
      <c r="E162" s="16" t="str">
        <f ca="1"/>
        <v/>
      </c>
      <c r="F162" s="16">
        <f ca="1"/>
        <v>193</v>
      </c>
      <c r="G162" s="16">
        <f ca="1"/>
        <v>142</v>
      </c>
      <c r="H162" s="16">
        <f ca="1"/>
        <v>143</v>
      </c>
      <c r="I162" s="16" t="str">
        <f ca="1"/>
        <v/>
      </c>
      <c r="J162" s="16">
        <f ca="1"/>
        <v>133</v>
      </c>
      <c r="K162" s="16">
        <f ca="1"/>
        <v>138</v>
      </c>
      <c r="L162" s="16" t="str">
        <f ca="1"/>
        <v/>
      </c>
      <c r="M162" s="16" t="str">
        <f ca="1"/>
        <v/>
      </c>
      <c r="N162" s="16" t="str">
        <f ca="1"/>
        <v/>
      </c>
      <c r="O162" s="16" t="str">
        <f ca="1"/>
        <v/>
      </c>
      <c r="P162" s="16">
        <f ca="1"/>
        <v>34</v>
      </c>
      <c r="Q162" s="16">
        <f ca="1"/>
        <v>95</v>
      </c>
      <c r="R162" s="16" t="str">
        <f ca="1"/>
        <v/>
      </c>
      <c r="S162" s="16">
        <f ca="1"/>
        <v>141</v>
      </c>
      <c r="T162" s="16" t="str">
        <f ca="1"/>
        <v/>
      </c>
      <c r="W162" t="str">
        <f ca="1"/>
        <v>Ivory Coast</v>
      </c>
      <c r="X162">
        <f ca="1"/>
        <v>105</v>
      </c>
      <c r="Y162">
        <f ca="1"/>
        <v>140</v>
      </c>
      <c r="AJ162" t="str">
        <f ca="1"/>
        <v>United Arab Emirates</v>
      </c>
      <c r="AK162">
        <f ca="1"/>
        <v>125</v>
      </c>
      <c r="AL162" t="str">
        <f ca="1"/>
        <v/>
      </c>
      <c r="AM162">
        <f ca="1"/>
        <v>12</v>
      </c>
      <c r="AN162">
        <f ca="1"/>
        <v>46</v>
      </c>
      <c r="AO162">
        <f ca="1"/>
        <v>41</v>
      </c>
      <c r="AP162">
        <f ca="1"/>
        <v>52</v>
      </c>
      <c r="AQ162">
        <f ca="1"/>
        <v>69</v>
      </c>
      <c r="AR162">
        <f ca="1"/>
        <v>203</v>
      </c>
      <c r="AS162">
        <f ca="1"/>
        <v>89</v>
      </c>
      <c r="AT162">
        <f ca="1"/>
        <v>46</v>
      </c>
      <c r="AU162">
        <f ca="1"/>
        <v>43</v>
      </c>
      <c r="AV162">
        <f ca="1"/>
        <v>46</v>
      </c>
      <c r="AW162">
        <f ca="1"/>
        <v>48</v>
      </c>
      <c r="AX162">
        <f ca="1"/>
        <v>160</v>
      </c>
      <c r="AY162">
        <f ca="1"/>
        <v>24</v>
      </c>
      <c r="AZ162">
        <f ca="1"/>
        <v>71</v>
      </c>
      <c r="BA162">
        <f ca="1"/>
        <v>178</v>
      </c>
      <c r="BB162" t="str">
        <f ca="1"/>
        <v/>
      </c>
      <c r="BF162">
        <v>0</v>
      </c>
    </row>
    <row r="163" spans="1:58" x14ac:dyDescent="0.25">
      <c r="A163">
        <v>159</v>
      </c>
      <c r="B163" t="str">
        <f ca="1"/>
        <v>Eswatini</v>
      </c>
      <c r="C163" s="16">
        <f ca="1"/>
        <v>132</v>
      </c>
      <c r="D163" s="16">
        <f ca="1"/>
        <v>125</v>
      </c>
      <c r="E163" s="16">
        <f ca="1"/>
        <v>122</v>
      </c>
      <c r="F163" s="16">
        <f ca="1"/>
        <v>194</v>
      </c>
      <c r="G163" s="16">
        <f ca="1"/>
        <v>149</v>
      </c>
      <c r="H163" s="16">
        <f ca="1"/>
        <v>156</v>
      </c>
      <c r="I163" s="16" t="str">
        <f ca="1"/>
        <v/>
      </c>
      <c r="J163" s="16">
        <f ca="1"/>
        <v>64</v>
      </c>
      <c r="K163" s="16">
        <f ca="1"/>
        <v>159</v>
      </c>
      <c r="L163" s="16" t="str">
        <f ca="1"/>
        <v/>
      </c>
      <c r="M163" s="16" t="str">
        <f ca="1"/>
        <v/>
      </c>
      <c r="N163" s="16" t="str">
        <f ca="1"/>
        <v/>
      </c>
      <c r="O163" s="16" t="str">
        <f ca="1"/>
        <v/>
      </c>
      <c r="P163" s="16">
        <f ca="1"/>
        <v>85</v>
      </c>
      <c r="Q163" s="16">
        <f ca="1"/>
        <v>141</v>
      </c>
      <c r="R163" s="16">
        <f ca="1"/>
        <v>88</v>
      </c>
      <c r="S163" s="16">
        <f ca="1"/>
        <v>152</v>
      </c>
      <c r="T163" s="16" t="str">
        <f ca="1"/>
        <v/>
      </c>
      <c r="W163" t="str">
        <f ca="1"/>
        <v>Taiwan</v>
      </c>
      <c r="X163">
        <f ca="1"/>
        <v>10</v>
      </c>
      <c r="Y163">
        <f ca="1"/>
        <v>31</v>
      </c>
      <c r="AJ163" t="str">
        <f ca="1"/>
        <v>United Kingdom</v>
      </c>
      <c r="AK163">
        <f ca="1"/>
        <v>18</v>
      </c>
      <c r="AL163">
        <f ca="1"/>
        <v>25</v>
      </c>
      <c r="AM163">
        <f ca="1"/>
        <v>10</v>
      </c>
      <c r="AN163">
        <f ca="1"/>
        <v>21</v>
      </c>
      <c r="AO163">
        <f ca="1"/>
        <v>42</v>
      </c>
      <c r="AP163">
        <f ca="1"/>
        <v>32</v>
      </c>
      <c r="AQ163">
        <f ca="1"/>
        <v>29</v>
      </c>
      <c r="AR163">
        <f ca="1"/>
        <v>204</v>
      </c>
      <c r="AS163">
        <f ca="1"/>
        <v>21</v>
      </c>
      <c r="AT163">
        <f ca="1"/>
        <v>14</v>
      </c>
      <c r="AU163">
        <f ca="1"/>
        <v>12</v>
      </c>
      <c r="AV163">
        <f ca="1"/>
        <v>14</v>
      </c>
      <c r="AW163">
        <f ca="1"/>
        <v>13</v>
      </c>
      <c r="AX163">
        <f ca="1"/>
        <v>23</v>
      </c>
      <c r="AY163">
        <f ca="1"/>
        <v>28</v>
      </c>
      <c r="AZ163">
        <f ca="1"/>
        <v>41</v>
      </c>
      <c r="BA163">
        <f ca="1"/>
        <v>73</v>
      </c>
      <c r="BB163">
        <f ca="1"/>
        <v>14</v>
      </c>
      <c r="BF163">
        <v>0</v>
      </c>
    </row>
    <row r="164" spans="1:58" x14ac:dyDescent="0.25">
      <c r="A164">
        <v>160</v>
      </c>
      <c r="B164" t="str">
        <f ca="1"/>
        <v>Central African Republic</v>
      </c>
      <c r="C164" s="16">
        <f ca="1"/>
        <v>164</v>
      </c>
      <c r="D164" s="16" t="str">
        <f ca="1"/>
        <v/>
      </c>
      <c r="E164" s="16">
        <f ca="1"/>
        <v>164</v>
      </c>
      <c r="F164" s="16">
        <f ca="1"/>
        <v>197</v>
      </c>
      <c r="G164" s="16">
        <f ca="1"/>
        <v>182</v>
      </c>
      <c r="H164" s="16">
        <f ca="1"/>
        <v>189</v>
      </c>
      <c r="I164" s="16" t="str">
        <f ca="1"/>
        <v/>
      </c>
      <c r="J164" s="16">
        <f ca="1"/>
        <v>37</v>
      </c>
      <c r="K164" s="16">
        <f ca="1"/>
        <v>110</v>
      </c>
      <c r="L164" s="16" t="str">
        <f ca="1"/>
        <v/>
      </c>
      <c r="M164" s="16" t="str">
        <f ca="1"/>
        <v/>
      </c>
      <c r="N164" s="16" t="str">
        <f ca="1"/>
        <v/>
      </c>
      <c r="O164" s="16" t="str">
        <f ca="1"/>
        <v/>
      </c>
      <c r="P164" s="16">
        <f ca="1"/>
        <v>76</v>
      </c>
      <c r="Q164" s="16">
        <f ca="1"/>
        <v>168</v>
      </c>
      <c r="R164" s="16" t="str">
        <f ca="1"/>
        <v/>
      </c>
      <c r="S164" s="16">
        <f ca="1"/>
        <v>194</v>
      </c>
      <c r="T164" s="16" t="str">
        <f ca="1"/>
        <v/>
      </c>
      <c r="AJ164" t="str">
        <f ca="1"/>
        <v>United States</v>
      </c>
      <c r="AK164">
        <f ca="1"/>
        <v>29</v>
      </c>
      <c r="AL164">
        <f ca="1"/>
        <v>8</v>
      </c>
      <c r="AM164" t="str">
        <f ca="1"/>
        <v/>
      </c>
      <c r="AN164">
        <f ca="1"/>
        <v>58</v>
      </c>
      <c r="AO164">
        <f ca="1"/>
        <v>63</v>
      </c>
      <c r="AP164">
        <f ca="1"/>
        <v>49</v>
      </c>
      <c r="AQ164">
        <f ca="1"/>
        <v>13</v>
      </c>
      <c r="AR164">
        <f ca="1"/>
        <v>205</v>
      </c>
      <c r="AS164">
        <f ca="1"/>
        <v>3</v>
      </c>
      <c r="AT164">
        <f ca="1"/>
        <v>18</v>
      </c>
      <c r="AU164">
        <f ca="1"/>
        <v>34</v>
      </c>
      <c r="AV164">
        <f ca="1"/>
        <v>16</v>
      </c>
      <c r="AW164">
        <f ca="1"/>
        <v>9</v>
      </c>
      <c r="AX164">
        <f ca="1"/>
        <v>55</v>
      </c>
      <c r="AY164">
        <f ca="1"/>
        <v>25</v>
      </c>
      <c r="AZ164">
        <f ca="1"/>
        <v>48</v>
      </c>
      <c r="BA164">
        <f ca="1"/>
        <v>58</v>
      </c>
      <c r="BB164" t="str">
        <f ca="1"/>
        <v/>
      </c>
      <c r="BF164">
        <v>0</v>
      </c>
    </row>
    <row r="165" spans="1:58" x14ac:dyDescent="0.25">
      <c r="A165">
        <v>161</v>
      </c>
      <c r="B165" t="str">
        <f ca="1"/>
        <v>Nigeria</v>
      </c>
      <c r="C165" s="16">
        <f ca="1"/>
        <v>104</v>
      </c>
      <c r="D165" s="16">
        <f ca="1"/>
        <v>145</v>
      </c>
      <c r="E165" s="16" t="str">
        <f ca="1"/>
        <v/>
      </c>
      <c r="F165" s="16">
        <f ca="1"/>
        <v>198</v>
      </c>
      <c r="G165" s="16">
        <f ca="1"/>
        <v>183</v>
      </c>
      <c r="H165" s="16">
        <f ca="1"/>
        <v>192</v>
      </c>
      <c r="I165" s="16">
        <f ca="1"/>
        <v>108</v>
      </c>
      <c r="J165" s="16">
        <f ca="1"/>
        <v>141</v>
      </c>
      <c r="K165" s="16">
        <f ca="1"/>
        <v>6</v>
      </c>
      <c r="L165" s="16" t="str">
        <f ca="1"/>
        <v/>
      </c>
      <c r="M165" s="16" t="str">
        <f ca="1"/>
        <v/>
      </c>
      <c r="N165" s="16" t="str">
        <f ca="1"/>
        <v/>
      </c>
      <c r="O165" s="16" t="str">
        <f ca="1"/>
        <v/>
      </c>
      <c r="P165" s="16">
        <f ca="1"/>
        <v>112</v>
      </c>
      <c r="Q165" s="16">
        <f ca="1"/>
        <v>124</v>
      </c>
      <c r="R165" s="16">
        <f ca="1"/>
        <v>100</v>
      </c>
      <c r="S165" s="16">
        <f ca="1"/>
        <v>195</v>
      </c>
      <c r="T165" s="16" t="str">
        <f ca="1"/>
        <v/>
      </c>
      <c r="AJ165" t="str">
        <f ca="1"/>
        <v>Uruguay</v>
      </c>
      <c r="AK165">
        <f ca="1"/>
        <v>14</v>
      </c>
      <c r="AL165">
        <f ca="1"/>
        <v>55</v>
      </c>
      <c r="AM165">
        <f ca="1"/>
        <v>41</v>
      </c>
      <c r="AN165">
        <f ca="1"/>
        <v>52</v>
      </c>
      <c r="AO165">
        <f ca="1"/>
        <v>60</v>
      </c>
      <c r="AP165">
        <f ca="1"/>
        <v>48</v>
      </c>
      <c r="AQ165">
        <f ca="1"/>
        <v>46</v>
      </c>
      <c r="AR165">
        <f ca="1"/>
        <v>206</v>
      </c>
      <c r="AS165">
        <f ca="1"/>
        <v>134</v>
      </c>
      <c r="AT165">
        <f ca="1"/>
        <v>47</v>
      </c>
      <c r="AU165">
        <f ca="1"/>
        <v>53</v>
      </c>
      <c r="AV165">
        <f ca="1"/>
        <v>45</v>
      </c>
      <c r="AW165">
        <f ca="1"/>
        <v>43</v>
      </c>
      <c r="AX165">
        <f ca="1"/>
        <v>51</v>
      </c>
      <c r="AY165">
        <f ca="1"/>
        <v>27</v>
      </c>
      <c r="AZ165">
        <f ca="1"/>
        <v>83</v>
      </c>
      <c r="BA165">
        <f ca="1"/>
        <v>83</v>
      </c>
      <c r="BB165">
        <f ca="1"/>
        <v>45</v>
      </c>
      <c r="BF165">
        <v>0</v>
      </c>
    </row>
    <row r="166" spans="1:58" x14ac:dyDescent="0.25">
      <c r="A166">
        <v>162</v>
      </c>
      <c r="B166" t="str">
        <f ca="1"/>
        <v>Lesotho</v>
      </c>
      <c r="C166" s="16">
        <f ca="1"/>
        <v>71</v>
      </c>
      <c r="D166" s="16">
        <f ca="1"/>
        <v>170</v>
      </c>
      <c r="E166" s="16">
        <f ca="1"/>
        <v>143</v>
      </c>
      <c r="F166" s="16">
        <f ca="1"/>
        <v>199</v>
      </c>
      <c r="G166" s="16">
        <f ca="1"/>
        <v>177</v>
      </c>
      <c r="H166" s="16">
        <f ca="1"/>
        <v>185</v>
      </c>
      <c r="I166" s="16" t="str">
        <f ca="1"/>
        <v/>
      </c>
      <c r="J166" s="16">
        <f ca="1"/>
        <v>109</v>
      </c>
      <c r="K166" s="16">
        <f ca="1"/>
        <v>147</v>
      </c>
      <c r="L166" s="16" t="str">
        <f ca="1"/>
        <v/>
      </c>
      <c r="M166" s="16" t="str">
        <f ca="1"/>
        <v/>
      </c>
      <c r="N166" s="16" t="str">
        <f ca="1"/>
        <v/>
      </c>
      <c r="O166" s="16" t="str">
        <f ca="1"/>
        <v/>
      </c>
      <c r="P166" s="16">
        <f ca="1"/>
        <v>122</v>
      </c>
      <c r="Q166" s="16">
        <f ca="1"/>
        <v>156</v>
      </c>
      <c r="R166" s="16" t="str">
        <f ca="1"/>
        <v/>
      </c>
      <c r="S166" s="16">
        <f ca="1"/>
        <v>202</v>
      </c>
      <c r="T166" s="16" t="str">
        <f ca="1"/>
        <v/>
      </c>
      <c r="AJ166" t="str">
        <f ca="1"/>
        <v>Uzbekistan</v>
      </c>
      <c r="AK166">
        <f ca="1"/>
        <v>148</v>
      </c>
      <c r="AL166">
        <f ca="1"/>
        <v>153</v>
      </c>
      <c r="AM166">
        <f ca="1"/>
        <v>87</v>
      </c>
      <c r="AN166">
        <f ca="1"/>
        <v>114</v>
      </c>
      <c r="AO166">
        <f ca="1"/>
        <v>76</v>
      </c>
      <c r="AP166">
        <f ca="1"/>
        <v>87</v>
      </c>
      <c r="AQ166">
        <f ca="1"/>
        <v>106</v>
      </c>
      <c r="AR166">
        <f ca="1"/>
        <v>207</v>
      </c>
      <c r="AS166">
        <f ca="1"/>
        <v>39</v>
      </c>
      <c r="AT166">
        <f ca="1"/>
        <v>78</v>
      </c>
      <c r="AU166">
        <f ca="1"/>
        <v>72</v>
      </c>
      <c r="AV166">
        <f ca="1"/>
        <v>79</v>
      </c>
      <c r="AW166">
        <f ca="1"/>
        <v>79</v>
      </c>
      <c r="AX166">
        <f ca="1"/>
        <v>148</v>
      </c>
      <c r="AY166">
        <f ca="1"/>
        <v>117</v>
      </c>
      <c r="AZ166">
        <f ca="1"/>
        <v>91</v>
      </c>
      <c r="BA166">
        <f ca="1"/>
        <v>169</v>
      </c>
      <c r="BB166" t="str">
        <f ca="1"/>
        <v/>
      </c>
      <c r="BF166">
        <v>0</v>
      </c>
    </row>
    <row r="167" spans="1:58" x14ac:dyDescent="0.25">
      <c r="A167">
        <v>163</v>
      </c>
      <c r="B167" t="str">
        <f ca="1"/>
        <v>Chad</v>
      </c>
      <c r="C167" s="16">
        <f ca="1"/>
        <v>161</v>
      </c>
      <c r="D167" s="16">
        <f ca="1"/>
        <v>183</v>
      </c>
      <c r="E167" s="16" t="str">
        <f ca="1"/>
        <v/>
      </c>
      <c r="F167" s="16">
        <f ca="1"/>
        <v>200</v>
      </c>
      <c r="G167" s="16">
        <f ca="1"/>
        <v>184</v>
      </c>
      <c r="H167" s="16">
        <f ca="1"/>
        <v>191</v>
      </c>
      <c r="I167" s="16" t="str">
        <f ca="1"/>
        <v/>
      </c>
      <c r="J167" s="16">
        <f ca="1"/>
        <v>38</v>
      </c>
      <c r="K167" s="16">
        <f ca="1"/>
        <v>68</v>
      </c>
      <c r="L167" s="16" t="str">
        <f ca="1"/>
        <v/>
      </c>
      <c r="M167" s="16" t="str">
        <f ca="1"/>
        <v/>
      </c>
      <c r="N167" s="16" t="str">
        <f ca="1"/>
        <v/>
      </c>
      <c r="O167" s="16" t="str">
        <f ca="1"/>
        <v/>
      </c>
      <c r="P167" s="16">
        <f ca="1"/>
        <v>96</v>
      </c>
      <c r="Q167" s="16">
        <f ca="1"/>
        <v>146</v>
      </c>
      <c r="R167" s="16" t="str">
        <f ca="1"/>
        <v/>
      </c>
      <c r="S167" s="16">
        <f ca="1"/>
        <v>107</v>
      </c>
      <c r="T167" s="16" t="str">
        <f ca="1"/>
        <v/>
      </c>
      <c r="AJ167" t="str">
        <f ca="1"/>
        <v>Venezuela</v>
      </c>
      <c r="AK167">
        <f ca="1"/>
        <v>142</v>
      </c>
      <c r="AL167">
        <f ca="1"/>
        <v>155</v>
      </c>
      <c r="AM167">
        <f ca="1"/>
        <v>100</v>
      </c>
      <c r="AN167">
        <f ca="1"/>
        <v>122</v>
      </c>
      <c r="AO167">
        <f ca="1"/>
        <v>151</v>
      </c>
      <c r="AP167">
        <f ca="1"/>
        <v>120</v>
      </c>
      <c r="AQ167">
        <f ca="1"/>
        <v>59</v>
      </c>
      <c r="AR167">
        <f ca="1"/>
        <v>209</v>
      </c>
      <c r="AS167">
        <f ca="1"/>
        <v>53</v>
      </c>
      <c r="AT167" t="str">
        <f ca="1"/>
        <v/>
      </c>
      <c r="AU167" t="str">
        <f ca="1"/>
        <v/>
      </c>
      <c r="AV167" t="str">
        <f ca="1"/>
        <v/>
      </c>
      <c r="AW167" t="str">
        <f ca="1"/>
        <v/>
      </c>
      <c r="AX167">
        <f ca="1"/>
        <v>156</v>
      </c>
      <c r="AY167">
        <f ca="1"/>
        <v>176</v>
      </c>
      <c r="AZ167" t="str">
        <f ca="1"/>
        <v/>
      </c>
      <c r="BA167">
        <f ca="1"/>
        <v>112</v>
      </c>
      <c r="BB167" t="str">
        <f ca="1"/>
        <v/>
      </c>
      <c r="BF167">
        <v>0</v>
      </c>
    </row>
    <row r="168" spans="1:58" x14ac:dyDescent="0.25">
      <c r="A168">
        <v>164</v>
      </c>
      <c r="B168" t="str">
        <f ca="1"/>
        <v>Cape Verde</v>
      </c>
      <c r="C168" s="16">
        <f ca="1"/>
        <v>35</v>
      </c>
      <c r="D168" s="16">
        <f ca="1"/>
        <v>134</v>
      </c>
      <c r="E168" s="16">
        <f ca="1"/>
        <v>111</v>
      </c>
      <c r="F168" s="16" t="str">
        <f ca="1"/>
        <v/>
      </c>
      <c r="G168" s="16">
        <f ca="1"/>
        <v>85</v>
      </c>
      <c r="H168" s="16">
        <f ca="1"/>
        <v>90</v>
      </c>
      <c r="I168" s="16" t="str">
        <f ca="1"/>
        <v/>
      </c>
      <c r="J168" s="16">
        <f ca="1"/>
        <v>35</v>
      </c>
      <c r="K168" s="16">
        <f ca="1"/>
        <v>174</v>
      </c>
      <c r="L168" s="16" t="str">
        <f ca="1"/>
        <v/>
      </c>
      <c r="M168" s="16" t="str">
        <f ca="1"/>
        <v/>
      </c>
      <c r="N168" s="16" t="str">
        <f ca="1"/>
        <v/>
      </c>
      <c r="O168" s="16" t="str">
        <f ca="1"/>
        <v/>
      </c>
      <c r="P168" s="16">
        <f ca="1"/>
        <v>41</v>
      </c>
      <c r="Q168" s="16" t="str">
        <f ca="1"/>
        <v/>
      </c>
      <c r="R168" s="16" t="str">
        <f ca="1"/>
        <v/>
      </c>
      <c r="S168" s="16">
        <f ca="1"/>
        <v>19</v>
      </c>
      <c r="T168" s="16" t="str">
        <f ca="1"/>
        <v/>
      </c>
      <c r="AJ168" t="str">
        <f ca="1"/>
        <v>Vietnam</v>
      </c>
      <c r="AK168">
        <f ca="1"/>
        <v>136</v>
      </c>
      <c r="AL168">
        <f ca="1"/>
        <v>122</v>
      </c>
      <c r="AM168">
        <f ca="1"/>
        <v>88</v>
      </c>
      <c r="AN168">
        <f ca="1"/>
        <v>81</v>
      </c>
      <c r="AO168">
        <f ca="1"/>
        <v>89</v>
      </c>
      <c r="AP168">
        <f ca="1"/>
        <v>114</v>
      </c>
      <c r="AQ168">
        <f ca="1"/>
        <v>61</v>
      </c>
      <c r="AR168">
        <f ca="1"/>
        <v>210</v>
      </c>
      <c r="AS168">
        <f ca="1"/>
        <v>16</v>
      </c>
      <c r="AT168">
        <f ca="1"/>
        <v>34</v>
      </c>
      <c r="AU168">
        <f ca="1"/>
        <v>31</v>
      </c>
      <c r="AV168">
        <f ca="1"/>
        <v>35</v>
      </c>
      <c r="AW168">
        <f ca="1"/>
        <v>34</v>
      </c>
      <c r="AX168">
        <f ca="1"/>
        <v>174</v>
      </c>
      <c r="AY168">
        <f ca="1"/>
        <v>84</v>
      </c>
      <c r="AZ168">
        <f ca="1"/>
        <v>101</v>
      </c>
      <c r="BA168">
        <f ca="1"/>
        <v>191</v>
      </c>
      <c r="BB168" t="str">
        <f ca="1"/>
        <v/>
      </c>
      <c r="BF168">
        <v>0</v>
      </c>
    </row>
    <row r="169" spans="1:58" x14ac:dyDescent="0.25">
      <c r="A169">
        <v>165</v>
      </c>
      <c r="B169" t="str">
        <f ca="1"/>
        <v>Czech Republic</v>
      </c>
      <c r="C169" s="16">
        <f ca="1"/>
        <v>26</v>
      </c>
      <c r="D169" s="16">
        <f ca="1"/>
        <v>43</v>
      </c>
      <c r="E169" s="16">
        <f ca="1"/>
        <v>24</v>
      </c>
      <c r="F169" s="16" t="str">
        <f ca="1"/>
        <v/>
      </c>
      <c r="G169" s="16">
        <f ca="1"/>
        <v>10</v>
      </c>
      <c r="H169" s="16">
        <f ca="1"/>
        <v>14</v>
      </c>
      <c r="I169" s="16">
        <f ca="1"/>
        <v>34</v>
      </c>
      <c r="J169" s="16">
        <f ca="1"/>
        <v>50</v>
      </c>
      <c r="K169" s="16">
        <f ca="1"/>
        <v>87</v>
      </c>
      <c r="L169" s="16">
        <f ca="1"/>
        <v>16</v>
      </c>
      <c r="M169" s="16">
        <f ca="1"/>
        <v>16</v>
      </c>
      <c r="N169" s="16">
        <f ca="1"/>
        <v>18</v>
      </c>
      <c r="O169" s="16">
        <f ca="1"/>
        <v>15</v>
      </c>
      <c r="P169" s="16">
        <f ca="1"/>
        <v>17</v>
      </c>
      <c r="Q169" s="16">
        <f ca="1"/>
        <v>21</v>
      </c>
      <c r="R169" s="16">
        <f ca="1"/>
        <v>18</v>
      </c>
      <c r="S169" s="16">
        <f ca="1"/>
        <v>109</v>
      </c>
      <c r="T169" s="16">
        <f ca="1"/>
        <v>28</v>
      </c>
      <c r="AJ169" t="str">
        <f ca="1"/>
        <v>Yemen</v>
      </c>
      <c r="AK169">
        <f ca="1"/>
        <v>154</v>
      </c>
      <c r="AL169">
        <f ca="1"/>
        <v>176</v>
      </c>
      <c r="AM169">
        <f ca="1"/>
        <v>160</v>
      </c>
      <c r="AN169">
        <f ca="1"/>
        <v>165</v>
      </c>
      <c r="AO169">
        <f ca="1"/>
        <v>137</v>
      </c>
      <c r="AP169">
        <f ca="1"/>
        <v>167</v>
      </c>
      <c r="AQ169" t="str">
        <f ca="1"/>
        <v/>
      </c>
      <c r="AR169">
        <f ca="1"/>
        <v>213</v>
      </c>
      <c r="AS169">
        <f ca="1"/>
        <v>47</v>
      </c>
      <c r="AT169" t="str">
        <f ca="1"/>
        <v/>
      </c>
      <c r="AU169" t="str">
        <f ca="1"/>
        <v/>
      </c>
      <c r="AV169" t="str">
        <f ca="1"/>
        <v/>
      </c>
      <c r="AW169" t="str">
        <f ca="1"/>
        <v/>
      </c>
      <c r="AX169">
        <f ca="1"/>
        <v>154</v>
      </c>
      <c r="AY169" t="str">
        <f ca="1"/>
        <v/>
      </c>
      <c r="AZ169" t="str">
        <f ca="1"/>
        <v/>
      </c>
      <c r="BA169">
        <f ca="1"/>
        <v>154</v>
      </c>
      <c r="BB169" t="str">
        <f ca="1"/>
        <v/>
      </c>
      <c r="BF169">
        <v>0</v>
      </c>
    </row>
    <row r="170" spans="1:58" x14ac:dyDescent="0.25">
      <c r="A170">
        <v>166</v>
      </c>
      <c r="B170" t="str">
        <f ca="1"/>
        <v>Ivory Coast</v>
      </c>
      <c r="C170" s="16">
        <f ca="1"/>
        <v>105</v>
      </c>
      <c r="D170" s="16">
        <f ca="1"/>
        <v>140</v>
      </c>
      <c r="E170" s="16">
        <f ca="1"/>
        <v>141</v>
      </c>
      <c r="F170" s="16" t="str">
        <f ca="1"/>
        <v/>
      </c>
      <c r="G170" s="16">
        <f ca="1"/>
        <v>171</v>
      </c>
      <c r="H170" s="16">
        <f ca="1"/>
        <v>179</v>
      </c>
      <c r="I170" s="16" t="str">
        <f ca="1"/>
        <v/>
      </c>
      <c r="J170" s="16">
        <f ca="1"/>
        <v>97</v>
      </c>
      <c r="K170" s="16">
        <f ca="1"/>
        <v>50</v>
      </c>
      <c r="L170" s="16" t="str">
        <f ca="1"/>
        <v/>
      </c>
      <c r="M170" s="16" t="str">
        <f ca="1"/>
        <v/>
      </c>
      <c r="N170" s="16" t="str">
        <f ca="1"/>
        <v/>
      </c>
      <c r="O170" s="16" t="str">
        <f ca="1"/>
        <v/>
      </c>
      <c r="P170" s="16">
        <f ca="1"/>
        <v>53</v>
      </c>
      <c r="Q170" s="16">
        <f ca="1"/>
        <v>76</v>
      </c>
      <c r="R170" s="16">
        <f ca="1"/>
        <v>76</v>
      </c>
      <c r="S170" s="16">
        <f ca="1"/>
        <v>100</v>
      </c>
      <c r="T170" s="16" t="str">
        <f ca="1"/>
        <v/>
      </c>
      <c r="AJ170" t="str">
        <f ca="1"/>
        <v>Zambia</v>
      </c>
      <c r="AK170">
        <f ca="1"/>
        <v>78</v>
      </c>
      <c r="AL170">
        <f ca="1"/>
        <v>166</v>
      </c>
      <c r="AM170">
        <f ca="1"/>
        <v>131</v>
      </c>
      <c r="AN170">
        <f ca="1"/>
        <v>177</v>
      </c>
      <c r="AO170">
        <f ca="1"/>
        <v>130</v>
      </c>
      <c r="AP170">
        <f ca="1"/>
        <v>170</v>
      </c>
      <c r="AQ170" t="str">
        <f ca="1"/>
        <v/>
      </c>
      <c r="AR170">
        <f ca="1"/>
        <v>214</v>
      </c>
      <c r="AS170">
        <f ca="1"/>
        <v>65</v>
      </c>
      <c r="AT170" t="str">
        <f ca="1"/>
        <v/>
      </c>
      <c r="AU170" t="str">
        <f ca="1"/>
        <v/>
      </c>
      <c r="AV170" t="str">
        <f ca="1"/>
        <v/>
      </c>
      <c r="AW170" t="str">
        <f ca="1"/>
        <v/>
      </c>
      <c r="AX170">
        <f ca="1"/>
        <v>95</v>
      </c>
      <c r="AY170">
        <f ca="1"/>
        <v>153</v>
      </c>
      <c r="AZ170" t="str">
        <f ca="1"/>
        <v/>
      </c>
      <c r="BA170">
        <f ca="1"/>
        <v>184</v>
      </c>
      <c r="BB170" t="str">
        <f ca="1"/>
        <v/>
      </c>
      <c r="BF170">
        <v>0</v>
      </c>
    </row>
    <row r="171" spans="1:58" x14ac:dyDescent="0.25">
      <c r="A171">
        <v>167</v>
      </c>
      <c r="B171" t="str">
        <f ca="1"/>
        <v>Taiwan</v>
      </c>
      <c r="C171" s="16">
        <f ca="1"/>
        <v>10</v>
      </c>
      <c r="D171" s="16">
        <f ca="1"/>
        <v>31</v>
      </c>
      <c r="E171" s="16" t="str">
        <f ca="1"/>
        <v/>
      </c>
      <c r="F171" s="16" t="str">
        <f ca="1"/>
        <v/>
      </c>
      <c r="G171" s="16" t="str">
        <f ca="1"/>
        <v/>
      </c>
      <c r="H171" s="16" t="str">
        <f ca="1"/>
        <v/>
      </c>
      <c r="I171" s="16">
        <f ca="1"/>
        <v>21</v>
      </c>
      <c r="J171" s="16">
        <f ca="1"/>
        <v>190</v>
      </c>
      <c r="K171" s="16">
        <f ca="1"/>
        <v>59</v>
      </c>
      <c r="L171" s="16">
        <f ca="1"/>
        <v>3</v>
      </c>
      <c r="M171" s="16">
        <f ca="1"/>
        <v>3</v>
      </c>
      <c r="N171" s="16">
        <f ca="1"/>
        <v>4</v>
      </c>
      <c r="O171" s="16">
        <f ca="1"/>
        <v>4</v>
      </c>
      <c r="P171" s="16">
        <f ca="1"/>
        <v>27</v>
      </c>
      <c r="Q171" s="16">
        <f ca="1"/>
        <v>4</v>
      </c>
      <c r="R171" s="16">
        <f ca="1"/>
        <v>64</v>
      </c>
      <c r="S171" s="16" t="str">
        <f ca="1"/>
        <v/>
      </c>
      <c r="T171" s="16" t="str">
        <f ca="1"/>
        <v/>
      </c>
      <c r="AJ171" t="str">
        <f ca="1"/>
        <v>Zimbabwe</v>
      </c>
      <c r="AK171">
        <f ca="1"/>
        <v>122</v>
      </c>
      <c r="AL171">
        <f ca="1"/>
        <v>150</v>
      </c>
      <c r="AM171" t="str">
        <f ca="1"/>
        <v/>
      </c>
      <c r="AN171">
        <f ca="1"/>
        <v>190</v>
      </c>
      <c r="AO171">
        <f ca="1"/>
        <v>161</v>
      </c>
      <c r="AP171">
        <f ca="1"/>
        <v>162</v>
      </c>
      <c r="AQ171">
        <f ca="1"/>
        <v>111</v>
      </c>
      <c r="AR171">
        <f ca="1"/>
        <v>215</v>
      </c>
      <c r="AS171">
        <f ca="1"/>
        <v>74</v>
      </c>
      <c r="AT171" t="str">
        <f ca="1"/>
        <v/>
      </c>
      <c r="AU171" t="str">
        <f ca="1"/>
        <v/>
      </c>
      <c r="AV171" t="str">
        <f ca="1"/>
        <v/>
      </c>
      <c r="AW171" t="str">
        <f ca="1"/>
        <v/>
      </c>
      <c r="AX171">
        <f ca="1"/>
        <v>116</v>
      </c>
      <c r="AY171">
        <f ca="1"/>
        <v>173</v>
      </c>
      <c r="AZ171" t="str">
        <f ca="1"/>
        <v/>
      </c>
      <c r="BA171">
        <f ca="1"/>
        <v>149</v>
      </c>
      <c r="BB171" t="str">
        <f ca="1"/>
        <v/>
      </c>
      <c r="BF171">
        <v>0</v>
      </c>
    </row>
    <row r="172" spans="1:58" x14ac:dyDescent="0.25">
      <c r="BF172">
        <v>0</v>
      </c>
    </row>
    <row r="173" spans="1:58" x14ac:dyDescent="0.25">
      <c r="BF173">
        <v>0</v>
      </c>
    </row>
    <row r="174" spans="1:58" x14ac:dyDescent="0.25">
      <c r="BF174">
        <v>1</v>
      </c>
    </row>
    <row r="175" spans="1:58" x14ac:dyDescent="0.25">
      <c r="BF175">
        <v>0</v>
      </c>
    </row>
    <row r="176" spans="1:58" x14ac:dyDescent="0.25">
      <c r="BF176">
        <v>0</v>
      </c>
    </row>
    <row r="177" spans="58:58" x14ac:dyDescent="0.25">
      <c r="BF177">
        <v>0</v>
      </c>
    </row>
    <row r="178" spans="58:58" x14ac:dyDescent="0.25">
      <c r="BF178">
        <v>0</v>
      </c>
    </row>
    <row r="179" spans="58:58" x14ac:dyDescent="0.25">
      <c r="BF179">
        <v>0</v>
      </c>
    </row>
    <row r="180" spans="58:58" x14ac:dyDescent="0.25">
      <c r="BF180">
        <v>0</v>
      </c>
    </row>
    <row r="181" spans="58:58" x14ac:dyDescent="0.25">
      <c r="BF181">
        <v>0</v>
      </c>
    </row>
    <row r="182" spans="58:58" x14ac:dyDescent="0.25">
      <c r="BF182">
        <v>0</v>
      </c>
    </row>
    <row r="183" spans="58:58" x14ac:dyDescent="0.25">
      <c r="BF183">
        <v>0</v>
      </c>
    </row>
    <row r="184" spans="58:58" x14ac:dyDescent="0.25">
      <c r="BF184">
        <v>0</v>
      </c>
    </row>
    <row r="185" spans="58:58" x14ac:dyDescent="0.25">
      <c r="BF185">
        <v>0</v>
      </c>
    </row>
    <row r="186" spans="58:58" x14ac:dyDescent="0.25">
      <c r="BF186">
        <v>0</v>
      </c>
    </row>
    <row r="187" spans="58:58" x14ac:dyDescent="0.25">
      <c r="BF187">
        <v>0</v>
      </c>
    </row>
    <row r="188" spans="58:58" x14ac:dyDescent="0.25">
      <c r="BF188">
        <v>0</v>
      </c>
    </row>
    <row r="189" spans="58:58" x14ac:dyDescent="0.25">
      <c r="BF189">
        <v>0</v>
      </c>
    </row>
    <row r="190" spans="58:58" x14ac:dyDescent="0.25">
      <c r="BF190">
        <v>0</v>
      </c>
    </row>
    <row r="191" spans="58:58" x14ac:dyDescent="0.25">
      <c r="BF191">
        <v>0</v>
      </c>
    </row>
    <row r="192" spans="58:58" x14ac:dyDescent="0.25">
      <c r="BF192">
        <v>0</v>
      </c>
    </row>
    <row r="193" spans="58:58" x14ac:dyDescent="0.25">
      <c r="BF193">
        <v>1</v>
      </c>
    </row>
    <row r="194" spans="58:58" x14ac:dyDescent="0.25">
      <c r="BF194">
        <v>1</v>
      </c>
    </row>
    <row r="195" spans="58:58" x14ac:dyDescent="0.25">
      <c r="BF195">
        <v>0</v>
      </c>
    </row>
    <row r="196" spans="58:58" x14ac:dyDescent="0.25">
      <c r="BF196">
        <v>0</v>
      </c>
    </row>
    <row r="197" spans="58:58" x14ac:dyDescent="0.25">
      <c r="BF197">
        <v>1</v>
      </c>
    </row>
    <row r="198" spans="58:58" x14ac:dyDescent="0.25">
      <c r="BF198">
        <v>0</v>
      </c>
    </row>
    <row r="199" spans="58:58" x14ac:dyDescent="0.25">
      <c r="BF199">
        <v>0</v>
      </c>
    </row>
    <row r="200" spans="58:58" x14ac:dyDescent="0.25">
      <c r="BF200">
        <v>0</v>
      </c>
    </row>
    <row r="201" spans="58:58" x14ac:dyDescent="0.25">
      <c r="BF201">
        <v>0</v>
      </c>
    </row>
    <row r="202" spans="58:58" x14ac:dyDescent="0.25">
      <c r="BF202">
        <v>0</v>
      </c>
    </row>
    <row r="203" spans="58:58" x14ac:dyDescent="0.25">
      <c r="BF203">
        <v>0</v>
      </c>
    </row>
    <row r="204" spans="58:58" x14ac:dyDescent="0.25">
      <c r="BF204">
        <v>0</v>
      </c>
    </row>
    <row r="205" spans="58:58" x14ac:dyDescent="0.25">
      <c r="BF205">
        <v>0</v>
      </c>
    </row>
    <row r="206" spans="58:58" x14ac:dyDescent="0.25">
      <c r="BF206">
        <v>0</v>
      </c>
    </row>
    <row r="207" spans="58:58" x14ac:dyDescent="0.25">
      <c r="BF207">
        <v>0</v>
      </c>
    </row>
    <row r="208" spans="58:58" x14ac:dyDescent="0.25">
      <c r="BF208">
        <v>0</v>
      </c>
    </row>
    <row r="209" spans="58:58" x14ac:dyDescent="0.25">
      <c r="BF209">
        <v>0</v>
      </c>
    </row>
    <row r="210" spans="58:58" x14ac:dyDescent="0.25">
      <c r="BF210">
        <v>0</v>
      </c>
    </row>
    <row r="211" spans="58:58" x14ac:dyDescent="0.25">
      <c r="BF211">
        <v>0</v>
      </c>
    </row>
    <row r="212" spans="58:58" x14ac:dyDescent="0.25">
      <c r="BF212">
        <v>1</v>
      </c>
    </row>
    <row r="213" spans="58:58" x14ac:dyDescent="0.25">
      <c r="BF213">
        <v>1</v>
      </c>
    </row>
    <row r="214" spans="58:58" x14ac:dyDescent="0.25">
      <c r="BF214">
        <v>0</v>
      </c>
    </row>
    <row r="215" spans="58:58" x14ac:dyDescent="0.25">
      <c r="BF215">
        <v>0</v>
      </c>
    </row>
    <row r="216" spans="58:58" x14ac:dyDescent="0.25">
      <c r="BF216">
        <v>0</v>
      </c>
    </row>
    <row r="217" spans="58:58" x14ac:dyDescent="0.25">
      <c r="BF217">
        <v>0</v>
      </c>
    </row>
    <row r="218" spans="58:58" x14ac:dyDescent="0.25">
      <c r="BF218">
        <v>0</v>
      </c>
    </row>
    <row r="219" spans="58:58" x14ac:dyDescent="0.25">
      <c r="BF219">
        <v>1</v>
      </c>
    </row>
    <row r="220" spans="58:58" x14ac:dyDescent="0.25">
      <c r="BF220">
        <v>0</v>
      </c>
    </row>
    <row r="221" spans="58:58" x14ac:dyDescent="0.25">
      <c r="BF221">
        <v>0</v>
      </c>
    </row>
    <row r="222" spans="58:58" x14ac:dyDescent="0.25">
      <c r="BF222">
        <v>0</v>
      </c>
    </row>
    <row r="223" spans="58:58" x14ac:dyDescent="0.25">
      <c r="BF223">
        <v>0</v>
      </c>
    </row>
    <row r="224" spans="58:58" x14ac:dyDescent="0.25">
      <c r="BF224">
        <v>0</v>
      </c>
    </row>
    <row r="225" spans="58:58" x14ac:dyDescent="0.25">
      <c r="BF225">
        <v>1</v>
      </c>
    </row>
    <row r="226" spans="58:58" x14ac:dyDescent="0.25">
      <c r="BF226">
        <v>0</v>
      </c>
    </row>
    <row r="227" spans="58:58" x14ac:dyDescent="0.25">
      <c r="BF227">
        <v>0</v>
      </c>
    </row>
    <row r="228" spans="58:58" x14ac:dyDescent="0.25">
      <c r="BF228">
        <v>0</v>
      </c>
    </row>
    <row r="229" spans="58:58" x14ac:dyDescent="0.25">
      <c r="BF229">
        <v>0</v>
      </c>
    </row>
    <row r="230" spans="58:58" x14ac:dyDescent="0.25">
      <c r="BF230">
        <v>0</v>
      </c>
    </row>
    <row r="231" spans="58:58" x14ac:dyDescent="0.25">
      <c r="BF231">
        <v>0</v>
      </c>
    </row>
    <row r="232" spans="58:58" x14ac:dyDescent="0.25">
      <c r="BF232">
        <v>0</v>
      </c>
    </row>
    <row r="233" spans="58:58" x14ac:dyDescent="0.25">
      <c r="BF233">
        <v>0</v>
      </c>
    </row>
    <row r="234" spans="58:58" x14ac:dyDescent="0.25">
      <c r="BF234">
        <v>0</v>
      </c>
    </row>
    <row r="235" spans="58:58" x14ac:dyDescent="0.25">
      <c r="BF235">
        <v>0</v>
      </c>
    </row>
    <row r="236" spans="58:58" x14ac:dyDescent="0.25">
      <c r="BF236">
        <v>0</v>
      </c>
    </row>
    <row r="237" spans="58:58" x14ac:dyDescent="0.25">
      <c r="BF237">
        <v>0</v>
      </c>
    </row>
    <row r="238" spans="58:58" x14ac:dyDescent="0.25">
      <c r="BF238">
        <v>0</v>
      </c>
    </row>
    <row r="239" spans="58:58" x14ac:dyDescent="0.25">
      <c r="BF239">
        <v>0</v>
      </c>
    </row>
    <row r="240" spans="58:58" x14ac:dyDescent="0.25">
      <c r="BF240">
        <v>0</v>
      </c>
    </row>
    <row r="241" spans="58:58" x14ac:dyDescent="0.25">
      <c r="BF241">
        <v>0</v>
      </c>
    </row>
    <row r="242" spans="58:58" x14ac:dyDescent="0.25">
      <c r="BF242">
        <v>0</v>
      </c>
    </row>
    <row r="243" spans="58:58" x14ac:dyDescent="0.25">
      <c r="BF243">
        <v>0</v>
      </c>
    </row>
    <row r="244" spans="58:58" x14ac:dyDescent="0.25">
      <c r="BF244">
        <v>0</v>
      </c>
    </row>
    <row r="245" spans="58:58" x14ac:dyDescent="0.25">
      <c r="BF245">
        <v>0</v>
      </c>
    </row>
    <row r="246" spans="58:58" x14ac:dyDescent="0.25">
      <c r="BF246">
        <v>0</v>
      </c>
    </row>
    <row r="247" spans="58:58" x14ac:dyDescent="0.25">
      <c r="BF247">
        <v>0</v>
      </c>
    </row>
    <row r="248" spans="58:58" x14ac:dyDescent="0.25">
      <c r="BF248">
        <v>0</v>
      </c>
    </row>
    <row r="249" spans="58:58" x14ac:dyDescent="0.25">
      <c r="BF249">
        <v>0</v>
      </c>
    </row>
    <row r="250" spans="58:58" x14ac:dyDescent="0.25">
      <c r="BF250">
        <v>0</v>
      </c>
    </row>
    <row r="251" spans="58:58" x14ac:dyDescent="0.25">
      <c r="BF251">
        <v>0</v>
      </c>
    </row>
    <row r="252" spans="58:58" x14ac:dyDescent="0.25">
      <c r="BF252">
        <v>0</v>
      </c>
    </row>
    <row r="253" spans="58:58" x14ac:dyDescent="0.25">
      <c r="BF253">
        <v>0</v>
      </c>
    </row>
  </sheetData>
  <sheetProtection algorithmName="SHA-512" hashValue="jVUjK85b3s3m/8ANOvxncDICAf1LOzdF+bb4b0KkpIHRQlmEiDaM4jxP7OrXm9yENOm5WhOE8Ksj8V8ajArjaQ==" saltValue="m+J2H+x4kZHHxp+K0CB0hA==" spinCount="100000" sheet="1" objects="1" scenarios="1"/>
  <sortState xmlns:xlrd2="http://schemas.microsoft.com/office/spreadsheetml/2017/richdata2" ref="AA5:AH18">
    <sortCondition ref="AA5:AA18"/>
  </sortState>
  <mergeCells count="8">
    <mergeCell ref="AA28:AE30"/>
    <mergeCell ref="B3:C3"/>
    <mergeCell ref="AA31:AE36"/>
    <mergeCell ref="C1:I2"/>
    <mergeCell ref="N1:P2"/>
    <mergeCell ref="J1:M2"/>
    <mergeCell ref="Q1:Y2"/>
    <mergeCell ref="AA25:AE26"/>
  </mergeCells>
  <conditionalFormatting sqref="B5:T171">
    <cfRule type="expression" dxfId="5" priority="3">
      <formula>$B5="United Kingdom"</formula>
    </cfRule>
    <cfRule type="expression" dxfId="4" priority="5">
      <formula>COUNTIF(OtherEU,$B5)</formula>
    </cfRule>
    <cfRule type="expression" dxfId="3" priority="7">
      <formula>$B5="Ireland"</formula>
    </cfRule>
  </conditionalFormatting>
  <conditionalFormatting sqref="N1:P2">
    <cfRule type="colorScale" priority="1">
      <colorScale>
        <cfvo type="num" val="0"/>
        <cfvo type="num" val="0.77"/>
        <color rgb="FFFF9797"/>
        <color rgb="FF7DB0E3"/>
      </colorScale>
    </cfRule>
  </conditionalFormatting>
  <conditionalFormatting sqref="W5:Y168">
    <cfRule type="expression" dxfId="2" priority="6">
      <formula>$W5="Ireland"</formula>
    </cfRule>
  </conditionalFormatting>
  <conditionalFormatting sqref="W5:Y211">
    <cfRule type="expression" dxfId="1" priority="4">
      <formula>COUNTIF(OtherEU,$W5)</formula>
    </cfRule>
  </conditionalFormatting>
  <conditionalFormatting sqref="W5:Y243">
    <cfRule type="expression" dxfId="0" priority="2">
      <formula>$W5="United Kingdom"</formula>
    </cfRule>
  </conditionalFormatting>
  <dataValidations count="3">
    <dataValidation type="list" allowBlank="1" showInputMessage="1" showErrorMessage="1" sqref="B2" xr:uid="{7162C392-5E37-4C78-9CF4-BE835EA2F4A8}">
      <formula1>_xlfn.ANCHORARRAY($BQ$7)</formula1>
    </dataValidation>
    <dataValidation type="list" allowBlank="1" showInputMessage="1" showErrorMessage="1" sqref="J1" xr:uid="{108FB040-279A-4478-A6BE-FBE728102C2B}">
      <formula1>_xlfn.ANCHORARRAY($BS$7)</formula1>
    </dataValidation>
    <dataValidation type="list" allowBlank="1" showInputMessage="1" showErrorMessage="1" sqref="B3" xr:uid="{8A63FD4E-1170-4B7D-96F8-04BED70ED678}">
      <formula1>areas</formula1>
    </dataValidation>
  </dataValidations>
  <hyperlinks>
    <hyperlink ref="AA2" r:id="rId1" xr:uid="{14550A10-7095-4C9F-B268-210ED391D4F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A7D6-77EF-4F84-83D9-86B84024084A}">
  <dimension ref="A1:R81"/>
  <sheetViews>
    <sheetView workbookViewId="0">
      <selection activeCell="O20" sqref="O20:R20"/>
    </sheetView>
  </sheetViews>
  <sheetFormatPr defaultRowHeight="15" x14ac:dyDescent="0.25"/>
  <cols>
    <col min="1" max="1" width="19.7109375" bestFit="1" customWidth="1"/>
    <col min="2" max="2" width="24.5703125" bestFit="1" customWidth="1"/>
    <col min="3" max="3" width="16.7109375" bestFit="1" customWidth="1"/>
    <col min="4" max="4" width="19.5703125" bestFit="1" customWidth="1"/>
    <col min="5" max="5" width="19.7109375" bestFit="1" customWidth="1"/>
    <col min="6" max="6" width="14.140625" bestFit="1" customWidth="1"/>
  </cols>
  <sheetData>
    <row r="1" spans="1:15" x14ac:dyDescent="0.25">
      <c r="A1" t="s">
        <v>2424</v>
      </c>
      <c r="B1" t="s">
        <v>2681</v>
      </c>
      <c r="C1" t="s">
        <v>2682</v>
      </c>
      <c r="D1" t="s">
        <v>2683</v>
      </c>
      <c r="E1" t="s">
        <v>2684</v>
      </c>
      <c r="F1" t="s">
        <v>2685</v>
      </c>
      <c r="G1" t="s">
        <v>2686</v>
      </c>
      <c r="H1" t="s">
        <v>2687</v>
      </c>
      <c r="I1" t="s">
        <v>2688</v>
      </c>
      <c r="J1" t="s">
        <v>2689</v>
      </c>
    </row>
    <row r="2" spans="1:15" x14ac:dyDescent="0.25">
      <c r="A2" t="s">
        <v>23</v>
      </c>
      <c r="B2">
        <v>1679</v>
      </c>
      <c r="C2">
        <v>575</v>
      </c>
      <c r="D2">
        <v>561</v>
      </c>
      <c r="E2">
        <v>543</v>
      </c>
      <c r="F2">
        <v>1669</v>
      </c>
      <c r="G2">
        <f>RANK(Table_1[[#This Row],[PISA 2022 Overall Score]],Table_1[PISA 2022 Overall Score])</f>
        <v>1</v>
      </c>
      <c r="H2">
        <f>RANK(Table_1[[#This Row],[PISA Math 2022]],Table_1[PISA Math 2022])</f>
        <v>1</v>
      </c>
      <c r="I2">
        <f>RANK(Table_1[[#This Row],[PISA Science 2022]],Table_1[PISA Science 2022])</f>
        <v>1</v>
      </c>
      <c r="J2">
        <f>RANK(Table_1[[#This Row],[PISA Reading 2022]],Table_1[PISA Reading 2022])</f>
        <v>1</v>
      </c>
    </row>
    <row r="3" spans="1:15" x14ac:dyDescent="0.25">
      <c r="A3" t="s">
        <v>133</v>
      </c>
      <c r="B3">
        <v>1605</v>
      </c>
      <c r="C3">
        <v>552</v>
      </c>
      <c r="D3">
        <v>543</v>
      </c>
      <c r="E3">
        <v>510</v>
      </c>
      <c r="F3">
        <v>1736</v>
      </c>
      <c r="G3">
        <f>RANK(Table_1[[#This Row],[PISA 2022 Overall Score]],Table_1[PISA 2022 Overall Score])</f>
        <v>2</v>
      </c>
      <c r="H3">
        <f>RANK(Table_1[[#This Row],[PISA Math 2022]],Table_1[PISA Math 2022])</f>
        <v>2</v>
      </c>
      <c r="I3">
        <f>RANK(Table_1[[#This Row],[PISA Science 2022]],Table_1[PISA Science 2022])</f>
        <v>3</v>
      </c>
      <c r="J3">
        <f>RANK(Table_1[[#This Row],[PISA Reading 2022]],Table_1[PISA Reading 2022])</f>
        <v>7</v>
      </c>
    </row>
    <row r="4" spans="1:15" x14ac:dyDescent="0.25">
      <c r="A4" t="s">
        <v>54</v>
      </c>
      <c r="B4">
        <v>1599</v>
      </c>
      <c r="C4">
        <v>536</v>
      </c>
      <c r="D4">
        <v>547</v>
      </c>
      <c r="E4">
        <v>516</v>
      </c>
      <c r="F4">
        <v>1560</v>
      </c>
      <c r="G4">
        <f>RANK(Table_1[[#This Row],[PISA 2022 Overall Score]],Table_1[PISA 2022 Overall Score])</f>
        <v>3</v>
      </c>
      <c r="H4">
        <f>RANK(Table_1[[#This Row],[PISA Math 2022]],Table_1[PISA Math 2022])</f>
        <v>5</v>
      </c>
      <c r="I4">
        <f>RANK(Table_1[[#This Row],[PISA Science 2022]],Table_1[PISA Science 2022])</f>
        <v>2</v>
      </c>
      <c r="J4">
        <f>RANK(Table_1[[#This Row],[PISA Reading 2022]],Table_1[PISA Reading 2022])</f>
        <v>2</v>
      </c>
    </row>
    <row r="5" spans="1:15" x14ac:dyDescent="0.25">
      <c r="A5" t="s">
        <v>412</v>
      </c>
      <c r="B5">
        <v>1599</v>
      </c>
      <c r="C5">
        <v>547</v>
      </c>
      <c r="D5">
        <v>537</v>
      </c>
      <c r="E5">
        <v>515</v>
      </c>
      <c r="G5">
        <f>RANK(Table_1[[#This Row],[PISA 2022 Overall Score]],Table_1[PISA 2022 Overall Score])</f>
        <v>3</v>
      </c>
      <c r="H5">
        <f>RANK(Table_1[[#This Row],[PISA Math 2022]],Table_1[PISA Math 2022])</f>
        <v>3</v>
      </c>
      <c r="I5">
        <f>RANK(Table_1[[#This Row],[PISA Science 2022]],Table_1[PISA Science 2022])</f>
        <v>4</v>
      </c>
      <c r="J5">
        <f>RANK(Table_1[[#This Row],[PISA Reading 2022]],Table_1[PISA Reading 2022])</f>
        <v>4</v>
      </c>
    </row>
    <row r="6" spans="1:15" x14ac:dyDescent="0.25">
      <c r="A6" t="s">
        <v>43</v>
      </c>
      <c r="B6">
        <v>1570</v>
      </c>
      <c r="C6">
        <v>527</v>
      </c>
      <c r="D6">
        <v>528</v>
      </c>
      <c r="E6">
        <v>515</v>
      </c>
      <c r="F6">
        <v>1559</v>
      </c>
      <c r="G6">
        <f>RANK(Table_1[[#This Row],[PISA 2022 Overall Score]],Table_1[PISA 2022 Overall Score])</f>
        <v>5</v>
      </c>
      <c r="H6">
        <f>RANK(Table_1[[#This Row],[PISA Math 2022]],Table_1[PISA Math 2022])</f>
        <v>6</v>
      </c>
      <c r="I6">
        <f>RANK(Table_1[[#This Row],[PISA Science 2022]],Table_1[PISA Science 2022])</f>
        <v>5</v>
      </c>
      <c r="J6">
        <f>RANK(Table_1[[#This Row],[PISA Reading 2022]],Table_1[PISA Reading 2022])</f>
        <v>4</v>
      </c>
    </row>
    <row r="7" spans="1:15" x14ac:dyDescent="0.25">
      <c r="A7" t="s">
        <v>14</v>
      </c>
      <c r="B7">
        <v>1560</v>
      </c>
      <c r="C7">
        <v>540</v>
      </c>
      <c r="D7">
        <v>520</v>
      </c>
      <c r="E7">
        <v>500</v>
      </c>
      <c r="G7">
        <f>RANK(Table_1[[#This Row],[PISA 2022 Overall Score]],Table_1[PISA 2022 Overall Score])</f>
        <v>6</v>
      </c>
      <c r="H7">
        <f>RANK(Table_1[[#This Row],[PISA Math 2022]],Table_1[PISA Math 2022])</f>
        <v>4</v>
      </c>
      <c r="I7">
        <f>RANK(Table_1[[#This Row],[PISA Science 2022]],Table_1[PISA Science 2022])</f>
        <v>7</v>
      </c>
      <c r="J7">
        <f>RANK(Table_1[[#This Row],[PISA Reading 2022]],Table_1[PISA Reading 2022])</f>
        <v>11</v>
      </c>
    </row>
    <row r="8" spans="1:15" x14ac:dyDescent="0.25">
      <c r="A8" t="s">
        <v>65</v>
      </c>
      <c r="B8">
        <v>1547</v>
      </c>
      <c r="C8">
        <v>510</v>
      </c>
      <c r="D8">
        <v>526</v>
      </c>
      <c r="E8">
        <v>511</v>
      </c>
      <c r="F8">
        <v>1579</v>
      </c>
      <c r="G8">
        <f>RANK(Table_1[[#This Row],[PISA 2022 Overall Score]],Table_1[PISA 2022 Overall Score])</f>
        <v>7</v>
      </c>
      <c r="H8">
        <f>RANK(Table_1[[#This Row],[PISA Math 2022]],Table_1[PISA Math 2022])</f>
        <v>7</v>
      </c>
      <c r="I8">
        <f>RANK(Table_1[[#This Row],[PISA Science 2022]],Table_1[PISA Science 2022])</f>
        <v>6</v>
      </c>
      <c r="J8">
        <f>RANK(Table_1[[#This Row],[PISA Reading 2022]],Table_1[PISA Reading 2022])</f>
        <v>6</v>
      </c>
    </row>
    <row r="9" spans="1:15" x14ac:dyDescent="0.25">
      <c r="A9" t="s">
        <v>41</v>
      </c>
      <c r="B9">
        <v>1519</v>
      </c>
      <c r="C9">
        <v>497</v>
      </c>
      <c r="D9">
        <v>515</v>
      </c>
      <c r="E9">
        <v>507</v>
      </c>
      <c r="F9">
        <v>1550</v>
      </c>
      <c r="G9">
        <f>RANK(Table_1[[#This Row],[PISA 2022 Overall Score]],Table_1[PISA 2022 Overall Score])</f>
        <v>8</v>
      </c>
      <c r="H9">
        <f>RANK(Table_1[[#This Row],[PISA Math 2022]],Table_1[PISA Math 2022])</f>
        <v>9</v>
      </c>
      <c r="I9">
        <f>RANK(Table_1[[#This Row],[PISA Science 2022]],Table_1[PISA Science 2022])</f>
        <v>8</v>
      </c>
      <c r="J9">
        <f>RANK(Table_1[[#This Row],[PISA Reading 2022]],Table_1[PISA Reading 2022])</f>
        <v>8</v>
      </c>
    </row>
    <row r="10" spans="1:15" x14ac:dyDescent="0.25">
      <c r="A10" t="s">
        <v>20</v>
      </c>
      <c r="B10">
        <v>1512</v>
      </c>
      <c r="C10">
        <v>492</v>
      </c>
      <c r="D10">
        <v>504</v>
      </c>
      <c r="E10">
        <v>516</v>
      </c>
      <c r="F10">
        <v>1514</v>
      </c>
      <c r="G10">
        <f>RANK(Table_1[[#This Row],[PISA 2022 Overall Score]],Table_1[PISA 2022 Overall Score])</f>
        <v>9</v>
      </c>
      <c r="H10">
        <f>RANK(Table_1[[#This Row],[PISA Math 2022]],Table_1[PISA Math 2022])</f>
        <v>11</v>
      </c>
      <c r="I10">
        <f>RANK(Table_1[[#This Row],[PISA Science 2022]],Table_1[PISA Science 2022])</f>
        <v>11</v>
      </c>
      <c r="J10">
        <f>RANK(Table_1[[#This Row],[PISA Reading 2022]],Table_1[PISA Reading 2022])</f>
        <v>2</v>
      </c>
    </row>
    <row r="11" spans="1:15" x14ac:dyDescent="0.25">
      <c r="A11" t="s">
        <v>6</v>
      </c>
      <c r="B11">
        <v>1494</v>
      </c>
      <c r="C11">
        <v>508</v>
      </c>
      <c r="D11">
        <v>503</v>
      </c>
      <c r="E11">
        <v>483</v>
      </c>
      <c r="F11">
        <v>1494</v>
      </c>
      <c r="G11">
        <f>RANK(Table_1[[#This Row],[PISA 2022 Overall Score]],Table_1[PISA 2022 Overall Score])</f>
        <v>10</v>
      </c>
      <c r="H11">
        <f>RANK(Table_1[[#This Row],[PISA Math 2022]],Table_1[PISA Math 2022])</f>
        <v>8</v>
      </c>
      <c r="I11">
        <f>RANK(Table_1[[#This Row],[PISA Science 2022]],Table_1[PISA Science 2022])</f>
        <v>13</v>
      </c>
      <c r="J11">
        <f>RANK(Table_1[[#This Row],[PISA Reading 2022]],Table_1[PISA Reading 2022])</f>
        <v>19</v>
      </c>
    </row>
    <row r="12" spans="1:15" x14ac:dyDescent="0.25">
      <c r="A12" t="s">
        <v>26</v>
      </c>
      <c r="B12">
        <v>1492</v>
      </c>
      <c r="C12">
        <v>487</v>
      </c>
      <c r="D12">
        <v>507</v>
      </c>
      <c r="E12">
        <v>498</v>
      </c>
      <c r="F12">
        <v>1497</v>
      </c>
      <c r="G12">
        <f>RANK(Table_1[[#This Row],[PISA 2022 Overall Score]],Table_1[PISA 2022 Overall Score])</f>
        <v>11</v>
      </c>
      <c r="H12">
        <f>RANK(Table_1[[#This Row],[PISA Math 2022]],Table_1[PISA Math 2022])</f>
        <v>16</v>
      </c>
      <c r="I12">
        <f>RANK(Table_1[[#This Row],[PISA Science 2022]],Table_1[PISA Science 2022])</f>
        <v>10</v>
      </c>
      <c r="J12">
        <f>RANK(Table_1[[#This Row],[PISA Reading 2022]],Table_1[PISA Reading 2022])</f>
        <v>12</v>
      </c>
      <c r="O12" t="s">
        <v>2690</v>
      </c>
    </row>
    <row r="13" spans="1:15" x14ac:dyDescent="0.25">
      <c r="A13" t="s">
        <v>31</v>
      </c>
      <c r="B13">
        <v>1485</v>
      </c>
      <c r="C13">
        <v>484</v>
      </c>
      <c r="D13">
        <v>511</v>
      </c>
      <c r="E13">
        <v>490</v>
      </c>
      <c r="F13">
        <v>1549</v>
      </c>
      <c r="G13">
        <f>RANK(Table_1[[#This Row],[PISA 2022 Overall Score]],Table_1[PISA 2022 Overall Score])</f>
        <v>12</v>
      </c>
      <c r="H13">
        <f>RANK(Table_1[[#This Row],[PISA Math 2022]],Table_1[PISA Math 2022])</f>
        <v>20</v>
      </c>
      <c r="I13">
        <f>RANK(Table_1[[#This Row],[PISA Science 2022]],Table_1[PISA Science 2022])</f>
        <v>9</v>
      </c>
      <c r="J13">
        <f>RANK(Table_1[[#This Row],[PISA Reading 2022]],Table_1[PISA Reading 2022])</f>
        <v>14</v>
      </c>
      <c r="O13" t="s">
        <v>2691</v>
      </c>
    </row>
    <row r="14" spans="1:15" x14ac:dyDescent="0.25">
      <c r="A14" t="s">
        <v>35</v>
      </c>
      <c r="B14">
        <v>1484</v>
      </c>
      <c r="C14">
        <v>479</v>
      </c>
      <c r="D14">
        <v>504</v>
      </c>
      <c r="E14">
        <v>501</v>
      </c>
      <c r="F14">
        <v>1508</v>
      </c>
      <c r="G14">
        <f>RANK(Table_1[[#This Row],[PISA 2022 Overall Score]],Table_1[PISA 2022 Overall Score])</f>
        <v>13</v>
      </c>
      <c r="H14">
        <f>RANK(Table_1[[#This Row],[PISA Math 2022]],Table_1[PISA Math 2022])</f>
        <v>23</v>
      </c>
      <c r="I14">
        <f>RANK(Table_1[[#This Row],[PISA Science 2022]],Table_1[PISA Science 2022])</f>
        <v>11</v>
      </c>
      <c r="J14">
        <f>RANK(Table_1[[#This Row],[PISA Reading 2022]],Table_1[PISA Reading 2022])</f>
        <v>10</v>
      </c>
      <c r="O14" t="s">
        <v>2692</v>
      </c>
    </row>
    <row r="15" spans="1:15" x14ac:dyDescent="0.25">
      <c r="A15" t="s">
        <v>33</v>
      </c>
      <c r="B15">
        <v>1483</v>
      </c>
      <c r="C15">
        <v>489</v>
      </c>
      <c r="D15">
        <v>500</v>
      </c>
      <c r="E15">
        <v>494</v>
      </c>
      <c r="F15">
        <v>1511</v>
      </c>
      <c r="G15">
        <f>RANK(Table_1[[#This Row],[PISA 2022 Overall Score]],Table_1[PISA 2022 Overall Score])</f>
        <v>14</v>
      </c>
      <c r="H15">
        <f>RANK(Table_1[[#This Row],[PISA Math 2022]],Table_1[PISA Math 2022])</f>
        <v>12</v>
      </c>
      <c r="I15">
        <f>RANK(Table_1[[#This Row],[PISA Science 2022]],Table_1[PISA Science 2022])</f>
        <v>14</v>
      </c>
      <c r="J15">
        <f>RANK(Table_1[[#This Row],[PISA Reading 2022]],Table_1[PISA Reading 2022])</f>
        <v>13</v>
      </c>
      <c r="O15" t="s">
        <v>2693</v>
      </c>
    </row>
    <row r="16" spans="1:15" x14ac:dyDescent="0.25">
      <c r="A16" t="s">
        <v>73</v>
      </c>
      <c r="B16">
        <v>1477</v>
      </c>
      <c r="C16">
        <v>489</v>
      </c>
      <c r="D16">
        <v>499</v>
      </c>
      <c r="E16">
        <v>489</v>
      </c>
      <c r="F16">
        <v>1539</v>
      </c>
      <c r="G16">
        <f>RANK(Table_1[[#This Row],[PISA 2022 Overall Score]],Table_1[PISA 2022 Overall Score])</f>
        <v>15</v>
      </c>
      <c r="H16">
        <f>RANK(Table_1[[#This Row],[PISA Math 2022]],Table_1[PISA Math 2022])</f>
        <v>12</v>
      </c>
      <c r="I16">
        <f>RANK(Table_1[[#This Row],[PISA Science 2022]],Table_1[PISA Science 2022])</f>
        <v>16</v>
      </c>
      <c r="J16">
        <f>RANK(Table_1[[#This Row],[PISA Reading 2022]],Table_1[PISA Reading 2022])</f>
        <v>15</v>
      </c>
    </row>
    <row r="17" spans="1:18" x14ac:dyDescent="0.25">
      <c r="A17" t="s">
        <v>67</v>
      </c>
      <c r="B17">
        <v>1474</v>
      </c>
      <c r="C17">
        <v>487</v>
      </c>
      <c r="D17">
        <v>498</v>
      </c>
      <c r="E17">
        <v>489</v>
      </c>
      <c r="F17">
        <v>1486</v>
      </c>
      <c r="G17">
        <f>RANK(Table_1[[#This Row],[PISA 2022 Overall Score]],Table_1[PISA 2022 Overall Score])</f>
        <v>16</v>
      </c>
      <c r="H17">
        <f>RANK(Table_1[[#This Row],[PISA Math 2022]],Table_1[PISA Math 2022])</f>
        <v>16</v>
      </c>
      <c r="I17">
        <f>RANK(Table_1[[#This Row],[PISA Science 2022]],Table_1[PISA Science 2022])</f>
        <v>18</v>
      </c>
      <c r="J17">
        <f>RANK(Table_1[[#This Row],[PISA Reading 2022]],Table_1[PISA Reading 2022])</f>
        <v>15</v>
      </c>
    </row>
    <row r="18" spans="1:18" x14ac:dyDescent="0.25">
      <c r="A18" t="s">
        <v>16</v>
      </c>
      <c r="B18">
        <v>1472</v>
      </c>
      <c r="C18">
        <v>489</v>
      </c>
      <c r="D18">
        <v>494</v>
      </c>
      <c r="E18">
        <v>489</v>
      </c>
      <c r="F18">
        <v>1503</v>
      </c>
      <c r="G18">
        <f>RANK(Table_1[[#This Row],[PISA 2022 Overall Score]],Table_1[PISA 2022 Overall Score])</f>
        <v>17</v>
      </c>
      <c r="H18">
        <f>RANK(Table_1[[#This Row],[PISA Math 2022]],Table_1[PISA Math 2022])</f>
        <v>12</v>
      </c>
      <c r="I18">
        <f>RANK(Table_1[[#This Row],[PISA Science 2022]],Table_1[PISA Science 2022])</f>
        <v>19</v>
      </c>
      <c r="J18">
        <f>RANK(Table_1[[#This Row],[PISA Reading 2022]],Table_1[PISA Reading 2022])</f>
        <v>15</v>
      </c>
    </row>
    <row r="19" spans="1:18" x14ac:dyDescent="0.25">
      <c r="A19" t="s">
        <v>47</v>
      </c>
      <c r="B19">
        <v>1468</v>
      </c>
      <c r="C19">
        <v>465</v>
      </c>
      <c r="D19">
        <v>499</v>
      </c>
      <c r="E19">
        <v>504</v>
      </c>
      <c r="F19">
        <v>1485</v>
      </c>
      <c r="G19">
        <f>RANK(Table_1[[#This Row],[PISA 2022 Overall Score]],Table_1[PISA 2022 Overall Score])</f>
        <v>18</v>
      </c>
      <c r="H19">
        <f>RANK(Table_1[[#This Row],[PISA Math 2022]],Table_1[PISA Math 2022])</f>
        <v>34</v>
      </c>
      <c r="I19">
        <f>RANK(Table_1[[#This Row],[PISA Science 2022]],Table_1[PISA Science 2022])</f>
        <v>16</v>
      </c>
      <c r="J19">
        <f>RANK(Table_1[[#This Row],[PISA Reading 2022]],Table_1[PISA Reading 2022])</f>
        <v>9</v>
      </c>
    </row>
    <row r="20" spans="1:18" x14ac:dyDescent="0.25">
      <c r="A20" t="s">
        <v>18</v>
      </c>
      <c r="B20">
        <v>1463</v>
      </c>
      <c r="C20">
        <v>482</v>
      </c>
      <c r="D20">
        <v>494</v>
      </c>
      <c r="E20">
        <v>487</v>
      </c>
      <c r="G20">
        <f>RANK(Table_1[[#This Row],[PISA 2022 Overall Score]],Table_1[PISA 2022 Overall Score])</f>
        <v>19</v>
      </c>
      <c r="H20">
        <f>RANK(Table_1[[#This Row],[PISA Math 2022]],Table_1[PISA Math 2022])</f>
        <v>22</v>
      </c>
      <c r="I20">
        <f>RANK(Table_1[[#This Row],[PISA Science 2022]],Table_1[PISA Science 2022])</f>
        <v>19</v>
      </c>
      <c r="J20">
        <f>RANK(Table_1[[#This Row],[PISA Reading 2022]],Table_1[PISA Reading 2022])</f>
        <v>18</v>
      </c>
      <c r="O20" t="s">
        <v>2690</v>
      </c>
      <c r="P20" t="s">
        <v>2691</v>
      </c>
      <c r="Q20" t="s">
        <v>2692</v>
      </c>
      <c r="R20" t="s">
        <v>2693</v>
      </c>
    </row>
    <row r="21" spans="1:18" x14ac:dyDescent="0.25">
      <c r="A21" t="s">
        <v>30</v>
      </c>
      <c r="B21">
        <v>1459</v>
      </c>
      <c r="C21">
        <v>489</v>
      </c>
      <c r="D21">
        <v>491</v>
      </c>
      <c r="E21">
        <v>479</v>
      </c>
      <c r="F21">
        <v>1500</v>
      </c>
      <c r="G21">
        <f>RANK(Table_1[[#This Row],[PISA 2022 Overall Score]],Table_1[PISA 2022 Overall Score])</f>
        <v>20</v>
      </c>
      <c r="H21">
        <f>RANK(Table_1[[#This Row],[PISA Math 2022]],Table_1[PISA Math 2022])</f>
        <v>12</v>
      </c>
      <c r="I21">
        <f>RANK(Table_1[[#This Row],[PISA Science 2022]],Table_1[PISA Science 2022])</f>
        <v>23</v>
      </c>
      <c r="J21">
        <f>RANK(Table_1[[#This Row],[PISA Reading 2022]],Table_1[PISA Reading 2022])</f>
        <v>23</v>
      </c>
    </row>
    <row r="22" spans="1:18" x14ac:dyDescent="0.25">
      <c r="A22" t="s">
        <v>51</v>
      </c>
      <c r="B22">
        <v>1458</v>
      </c>
      <c r="C22">
        <v>487</v>
      </c>
      <c r="D22">
        <v>491</v>
      </c>
      <c r="E22">
        <v>480</v>
      </c>
      <c r="F22">
        <v>1473</v>
      </c>
      <c r="G22">
        <f>RANK(Table_1[[#This Row],[PISA 2022 Overall Score]],Table_1[PISA 2022 Overall Score])</f>
        <v>21</v>
      </c>
      <c r="H22">
        <f>RANK(Table_1[[#This Row],[PISA Math 2022]],Table_1[PISA Math 2022])</f>
        <v>16</v>
      </c>
      <c r="I22">
        <f>RANK(Table_1[[#This Row],[PISA Science 2022]],Table_1[PISA Science 2022])</f>
        <v>23</v>
      </c>
      <c r="J22">
        <f>RANK(Table_1[[#This Row],[PISA Reading 2022]],Table_1[PISA Reading 2022])</f>
        <v>21</v>
      </c>
    </row>
    <row r="23" spans="1:18" x14ac:dyDescent="0.25">
      <c r="A23" t="s">
        <v>49</v>
      </c>
      <c r="B23">
        <v>1454</v>
      </c>
      <c r="C23">
        <v>485</v>
      </c>
      <c r="D23">
        <v>500</v>
      </c>
      <c r="E23">
        <v>469</v>
      </c>
      <c r="F23">
        <v>1511</v>
      </c>
      <c r="G23">
        <f>RANK(Table_1[[#This Row],[PISA 2022 Overall Score]],Table_1[PISA 2022 Overall Score])</f>
        <v>22</v>
      </c>
      <c r="H23">
        <f>RANK(Table_1[[#This Row],[PISA Math 2022]],Table_1[PISA Math 2022])</f>
        <v>19</v>
      </c>
      <c r="I23">
        <f>RANK(Table_1[[#This Row],[PISA Science 2022]],Table_1[PISA Science 2022])</f>
        <v>14</v>
      </c>
      <c r="J23">
        <f>RANK(Table_1[[#This Row],[PISA Reading 2022]],Table_1[PISA Reading 2022])</f>
        <v>33</v>
      </c>
    </row>
    <row r="24" spans="1:18" x14ac:dyDescent="0.25">
      <c r="A24" t="s">
        <v>74</v>
      </c>
      <c r="B24">
        <v>1452</v>
      </c>
      <c r="C24">
        <v>483</v>
      </c>
      <c r="D24">
        <v>494</v>
      </c>
      <c r="E24">
        <v>475</v>
      </c>
      <c r="G24">
        <f>RANK(Table_1[[#This Row],[PISA 2022 Overall Score]],Table_1[PISA 2022 Overall Score])</f>
        <v>23</v>
      </c>
      <c r="H24">
        <f>RANK(Table_1[[#This Row],[PISA Math 2022]],Table_1[PISA Math 2022])</f>
        <v>21</v>
      </c>
      <c r="I24">
        <f>RANK(Table_1[[#This Row],[PISA Science 2022]],Table_1[PISA Science 2022])</f>
        <v>19</v>
      </c>
      <c r="J24">
        <f>RANK(Table_1[[#This Row],[PISA Reading 2022]],Table_1[PISA Reading 2022])</f>
        <v>26</v>
      </c>
    </row>
    <row r="25" spans="1:18" x14ac:dyDescent="0.25">
      <c r="A25" t="s">
        <v>22</v>
      </c>
      <c r="B25">
        <v>1447</v>
      </c>
      <c r="C25">
        <v>475</v>
      </c>
      <c r="D25">
        <v>492</v>
      </c>
      <c r="E25">
        <v>480</v>
      </c>
      <c r="F25">
        <v>1501</v>
      </c>
      <c r="G25">
        <f>RANK(Table_1[[#This Row],[PISA 2022 Overall Score]],Table_1[PISA 2022 Overall Score])</f>
        <v>24</v>
      </c>
      <c r="H25">
        <f>RANK(Table_1[[#This Row],[PISA Math 2022]],Table_1[PISA Math 2022])</f>
        <v>24</v>
      </c>
      <c r="I25">
        <f>RANK(Table_1[[#This Row],[PISA Science 2022]],Table_1[PISA Science 2022])</f>
        <v>22</v>
      </c>
      <c r="J25">
        <f>RANK(Table_1[[#This Row],[PISA Reading 2022]],Table_1[PISA Reading 2022])</f>
        <v>21</v>
      </c>
    </row>
    <row r="26" spans="1:18" x14ac:dyDescent="0.25">
      <c r="A26" t="s">
        <v>24</v>
      </c>
      <c r="B26">
        <v>1440</v>
      </c>
      <c r="C26">
        <v>493</v>
      </c>
      <c r="D26">
        <v>488</v>
      </c>
      <c r="E26">
        <v>459</v>
      </c>
      <c r="F26">
        <v>1507</v>
      </c>
      <c r="G26">
        <f>RANK(Table_1[[#This Row],[PISA 2022 Overall Score]],Table_1[PISA 2022 Overall Score])</f>
        <v>25</v>
      </c>
      <c r="H26">
        <f>RANK(Table_1[[#This Row],[PISA Math 2022]],Table_1[PISA Math 2022])</f>
        <v>10</v>
      </c>
      <c r="I26">
        <f>RANK(Table_1[[#This Row],[PISA Science 2022]],Table_1[PISA Science 2022])</f>
        <v>25</v>
      </c>
      <c r="J26">
        <f>RANK(Table_1[[#This Row],[PISA Reading 2022]],Table_1[PISA Reading 2022])</f>
        <v>35</v>
      </c>
    </row>
    <row r="27" spans="1:18" x14ac:dyDescent="0.25">
      <c r="A27" t="s">
        <v>61</v>
      </c>
      <c r="B27">
        <v>1435</v>
      </c>
      <c r="C27">
        <v>474</v>
      </c>
      <c r="D27">
        <v>487</v>
      </c>
      <c r="E27">
        <v>474</v>
      </c>
      <c r="F27">
        <v>1481</v>
      </c>
      <c r="G27">
        <f>RANK(Table_1[[#This Row],[PISA 2022 Overall Score]],Table_1[PISA 2022 Overall Score])</f>
        <v>26</v>
      </c>
      <c r="H27">
        <f>RANK(Table_1[[#This Row],[PISA Math 2022]],Table_1[PISA Math 2022])</f>
        <v>26</v>
      </c>
      <c r="I27">
        <f>RANK(Table_1[[#This Row],[PISA Science 2022]],Table_1[PISA Science 2022])</f>
        <v>26</v>
      </c>
      <c r="J27">
        <f>RANK(Table_1[[#This Row],[PISA Reading 2022]],Table_1[PISA Reading 2022])</f>
        <v>28</v>
      </c>
    </row>
    <row r="28" spans="1:18" x14ac:dyDescent="0.25">
      <c r="A28" t="s">
        <v>82</v>
      </c>
      <c r="B28">
        <v>1433</v>
      </c>
      <c r="C28">
        <v>472</v>
      </c>
      <c r="D28">
        <v>484</v>
      </c>
      <c r="E28">
        <v>477</v>
      </c>
      <c r="F28">
        <v>1476</v>
      </c>
      <c r="G28">
        <f>RANK(Table_1[[#This Row],[PISA 2022 Overall Score]],Table_1[PISA 2022 Overall Score])</f>
        <v>27</v>
      </c>
      <c r="H28">
        <f>RANK(Table_1[[#This Row],[PISA Math 2022]],Table_1[PISA Math 2022])</f>
        <v>29</v>
      </c>
      <c r="I28">
        <f>RANK(Table_1[[#This Row],[PISA Science 2022]],Table_1[PISA Science 2022])</f>
        <v>29</v>
      </c>
      <c r="J28">
        <f>RANK(Table_1[[#This Row],[PISA Reading 2022]],Table_1[PISA Reading 2022])</f>
        <v>24</v>
      </c>
    </row>
    <row r="29" spans="1:18" x14ac:dyDescent="0.25">
      <c r="A29" t="s">
        <v>59</v>
      </c>
      <c r="B29">
        <v>1432</v>
      </c>
      <c r="C29">
        <v>473</v>
      </c>
      <c r="D29">
        <v>485</v>
      </c>
      <c r="E29">
        <v>474</v>
      </c>
      <c r="G29">
        <f>RANK(Table_1[[#This Row],[PISA 2022 Overall Score]],Table_1[PISA 2022 Overall Score])</f>
        <v>28</v>
      </c>
      <c r="H29">
        <f>RANK(Table_1[[#This Row],[PISA Math 2022]],Table_1[PISA Math 2022])</f>
        <v>27</v>
      </c>
      <c r="I29">
        <f>RANK(Table_1[[#This Row],[PISA Science 2022]],Table_1[PISA Science 2022])</f>
        <v>28</v>
      </c>
      <c r="J29">
        <f>RANK(Table_1[[#This Row],[PISA Reading 2022]],Table_1[PISA Reading 2022])</f>
        <v>28</v>
      </c>
    </row>
    <row r="30" spans="1:18" x14ac:dyDescent="0.25">
      <c r="A30" t="s">
        <v>92</v>
      </c>
      <c r="B30">
        <v>1432</v>
      </c>
      <c r="C30">
        <v>473</v>
      </c>
      <c r="D30">
        <v>486</v>
      </c>
      <c r="E30">
        <v>473</v>
      </c>
      <c r="G30">
        <f>RANK(Table_1[[#This Row],[PISA 2022 Overall Score]],Table_1[PISA 2022 Overall Score])</f>
        <v>28</v>
      </c>
      <c r="H30">
        <f>RANK(Table_1[[#This Row],[PISA Math 2022]],Table_1[PISA Math 2022])</f>
        <v>27</v>
      </c>
      <c r="I30">
        <f>RANK(Table_1[[#This Row],[PISA Science 2022]],Table_1[PISA Science 2022])</f>
        <v>27</v>
      </c>
      <c r="J30">
        <f>RANK(Table_1[[#This Row],[PISA Reading 2022]],Table_1[PISA Reading 2022])</f>
        <v>31</v>
      </c>
    </row>
    <row r="31" spans="1:18" x14ac:dyDescent="0.25">
      <c r="A31" t="s">
        <v>76</v>
      </c>
      <c r="B31">
        <v>1431</v>
      </c>
      <c r="C31">
        <v>475</v>
      </c>
      <c r="D31">
        <v>484</v>
      </c>
      <c r="E31">
        <v>472</v>
      </c>
      <c r="G31">
        <f>RANK(Table_1[[#This Row],[PISA 2022 Overall Score]],Table_1[PISA 2022 Overall Score])</f>
        <v>30</v>
      </c>
      <c r="H31">
        <f>RANK(Table_1[[#This Row],[PISA Math 2022]],Table_1[PISA Math 2022])</f>
        <v>24</v>
      </c>
      <c r="I31">
        <f>RANK(Table_1[[#This Row],[PISA Science 2022]],Table_1[PISA Science 2022])</f>
        <v>29</v>
      </c>
      <c r="J31">
        <f>RANK(Table_1[[#This Row],[PISA Reading 2022]],Table_1[PISA Reading 2022])</f>
        <v>32</v>
      </c>
    </row>
    <row r="32" spans="1:18" x14ac:dyDescent="0.25">
      <c r="A32" t="s">
        <v>64</v>
      </c>
      <c r="B32">
        <v>1430</v>
      </c>
      <c r="C32">
        <v>471</v>
      </c>
      <c r="D32">
        <v>477</v>
      </c>
      <c r="E32">
        <v>482</v>
      </c>
      <c r="G32">
        <f>RANK(Table_1[[#This Row],[PISA 2022 Overall Score]],Table_1[PISA 2022 Overall Score])</f>
        <v>31</v>
      </c>
      <c r="H32">
        <f>RANK(Table_1[[#This Row],[PISA Math 2022]],Table_1[PISA Math 2022])</f>
        <v>30</v>
      </c>
      <c r="I32">
        <f>RANK(Table_1[[#This Row],[PISA Science 2022]],Table_1[PISA Science 2022])</f>
        <v>33</v>
      </c>
      <c r="J32">
        <f>RANK(Table_1[[#This Row],[PISA Reading 2022]],Table_1[PISA Reading 2022])</f>
        <v>20</v>
      </c>
    </row>
    <row r="33" spans="1:10" x14ac:dyDescent="0.25">
      <c r="A33" t="s">
        <v>9</v>
      </c>
      <c r="B33">
        <v>1423</v>
      </c>
      <c r="C33">
        <v>468</v>
      </c>
      <c r="D33">
        <v>478</v>
      </c>
      <c r="E33">
        <v>477</v>
      </c>
      <c r="F33">
        <v>1490</v>
      </c>
      <c r="G33">
        <f>RANK(Table_1[[#This Row],[PISA 2022 Overall Score]],Table_1[PISA 2022 Overall Score])</f>
        <v>32</v>
      </c>
      <c r="H33">
        <f>RANK(Table_1[[#This Row],[PISA Math 2022]],Table_1[PISA Math 2022])</f>
        <v>32</v>
      </c>
      <c r="I33">
        <f>RANK(Table_1[[#This Row],[PISA Science 2022]],Table_1[PISA Science 2022])</f>
        <v>32</v>
      </c>
      <c r="J33">
        <f>RANK(Table_1[[#This Row],[PISA Reading 2022]],Table_1[PISA Reading 2022])</f>
        <v>24</v>
      </c>
    </row>
    <row r="34" spans="1:10" x14ac:dyDescent="0.25">
      <c r="A34" t="s">
        <v>78</v>
      </c>
      <c r="B34">
        <v>1421</v>
      </c>
      <c r="C34">
        <v>463</v>
      </c>
      <c r="D34">
        <v>483</v>
      </c>
      <c r="E34">
        <v>475</v>
      </c>
      <c r="G34">
        <f>RANK(Table_1[[#This Row],[PISA 2022 Overall Score]],Table_1[PISA 2022 Overall Score])</f>
        <v>33</v>
      </c>
      <c r="H34">
        <f>RANK(Table_1[[#This Row],[PISA Math 2022]],Table_1[PISA Math 2022])</f>
        <v>36</v>
      </c>
      <c r="I34">
        <f>RANK(Table_1[[#This Row],[PISA Science 2022]],Table_1[PISA Science 2022])</f>
        <v>31</v>
      </c>
      <c r="J34">
        <f>RANK(Table_1[[#This Row],[PISA Reading 2022]],Table_1[PISA Reading 2022])</f>
        <v>26</v>
      </c>
    </row>
    <row r="35" spans="1:10" x14ac:dyDescent="0.25">
      <c r="A35" t="s">
        <v>183</v>
      </c>
      <c r="B35">
        <v>1403</v>
      </c>
      <c r="C35">
        <v>469</v>
      </c>
      <c r="D35">
        <v>472</v>
      </c>
      <c r="E35">
        <v>462</v>
      </c>
      <c r="G35">
        <f>RANK(Table_1[[#This Row],[PISA 2022 Overall Score]],Table_1[PISA 2022 Overall Score])</f>
        <v>34</v>
      </c>
      <c r="H35">
        <f>RANK(Table_1[[#This Row],[PISA Math 2022]],Table_1[PISA Math 2022])</f>
        <v>31</v>
      </c>
      <c r="I35">
        <f>RANK(Table_1[[#This Row],[PISA Science 2022]],Table_1[PISA Science 2022])</f>
        <v>35</v>
      </c>
      <c r="J35">
        <f>RANK(Table_1[[#This Row],[PISA Reading 2022]],Table_1[PISA Reading 2022])</f>
        <v>34</v>
      </c>
    </row>
    <row r="36" spans="1:10" x14ac:dyDescent="0.25">
      <c r="A36" t="s">
        <v>56</v>
      </c>
      <c r="B36">
        <v>1397</v>
      </c>
      <c r="C36">
        <v>458</v>
      </c>
      <c r="D36">
        <v>465</v>
      </c>
      <c r="E36">
        <v>474</v>
      </c>
      <c r="G36">
        <f>RANK(Table_1[[#This Row],[PISA 2022 Overall Score]],Table_1[PISA 2022 Overall Score])</f>
        <v>35</v>
      </c>
      <c r="H36">
        <f>RANK(Table_1[[#This Row],[PISA Math 2022]],Table_1[PISA Math 2022])</f>
        <v>38</v>
      </c>
      <c r="I36">
        <f>RANK(Table_1[[#This Row],[PISA Science 2022]],Table_1[PISA Science 2022])</f>
        <v>37</v>
      </c>
      <c r="J36">
        <f>RANK(Table_1[[#This Row],[PISA Reading 2022]],Table_1[PISA Reading 2022])</f>
        <v>28</v>
      </c>
    </row>
    <row r="37" spans="1:10" x14ac:dyDescent="0.25">
      <c r="A37" t="s">
        <v>89</v>
      </c>
      <c r="B37">
        <v>1385</v>
      </c>
      <c r="C37">
        <v>453</v>
      </c>
      <c r="D37">
        <v>476</v>
      </c>
      <c r="E37">
        <v>456</v>
      </c>
      <c r="G37">
        <f>RANK(Table_1[[#This Row],[PISA 2022 Overall Score]],Table_1[PISA 2022 Overall Score])</f>
        <v>36</v>
      </c>
      <c r="H37">
        <f>RANK(Table_1[[#This Row],[PISA Math 2022]],Table_1[PISA Math 2022])</f>
        <v>39</v>
      </c>
      <c r="I37">
        <f>RANK(Table_1[[#This Row],[PISA Science 2022]],Table_1[PISA Science 2022])</f>
        <v>34</v>
      </c>
      <c r="J37">
        <f>RANK(Table_1[[#This Row],[PISA Reading 2022]],Table_1[PISA Reading 2022])</f>
        <v>36</v>
      </c>
    </row>
    <row r="38" spans="1:10" x14ac:dyDescent="0.25">
      <c r="A38" t="s">
        <v>57</v>
      </c>
      <c r="B38">
        <v>1377</v>
      </c>
      <c r="C38">
        <v>466</v>
      </c>
      <c r="D38">
        <v>466</v>
      </c>
      <c r="E38">
        <v>445</v>
      </c>
      <c r="G38">
        <f>RANK(Table_1[[#This Row],[PISA 2022 Overall Score]],Table_1[PISA 2022 Overall Score])</f>
        <v>37</v>
      </c>
      <c r="H38">
        <f>RANK(Table_1[[#This Row],[PISA Math 2022]],Table_1[PISA Math 2022])</f>
        <v>33</v>
      </c>
      <c r="I38">
        <f>RANK(Table_1[[#This Row],[PISA Science 2022]],Table_1[PISA Science 2022])</f>
        <v>36</v>
      </c>
      <c r="J38">
        <f>RANK(Table_1[[#This Row],[PISA Reading 2022]],Table_1[PISA Reading 2022])</f>
        <v>39</v>
      </c>
    </row>
    <row r="39" spans="1:10" x14ac:dyDescent="0.25">
      <c r="A39" t="s">
        <v>91</v>
      </c>
      <c r="B39">
        <v>1373</v>
      </c>
      <c r="C39">
        <v>464</v>
      </c>
      <c r="D39">
        <v>462</v>
      </c>
      <c r="E39">
        <v>447</v>
      </c>
      <c r="G39">
        <f>RANK(Table_1[[#This Row],[PISA 2022 Overall Score]],Table_1[PISA 2022 Overall Score])</f>
        <v>38</v>
      </c>
      <c r="H39">
        <f>RANK(Table_1[[#This Row],[PISA Math 2022]],Table_1[PISA Math 2022])</f>
        <v>35</v>
      </c>
      <c r="I39">
        <f>RANK(Table_1[[#This Row],[PISA Science 2022]],Table_1[PISA Science 2022])</f>
        <v>38</v>
      </c>
      <c r="J39">
        <f>RANK(Table_1[[#This Row],[PISA Reading 2022]],Table_1[PISA Reading 2022])</f>
        <v>38</v>
      </c>
    </row>
    <row r="40" spans="1:10" x14ac:dyDescent="0.25">
      <c r="A40" t="s">
        <v>11</v>
      </c>
      <c r="B40">
        <v>1342</v>
      </c>
      <c r="C40">
        <v>459</v>
      </c>
      <c r="D40">
        <v>447</v>
      </c>
      <c r="E40">
        <v>436</v>
      </c>
      <c r="G40">
        <f>RANK(Table_1[[#This Row],[PISA 2022 Overall Score]],Table_1[PISA 2022 Overall Score])</f>
        <v>39</v>
      </c>
      <c r="H40">
        <f>RANK(Table_1[[#This Row],[PISA Math 2022]],Table_1[PISA Math 2022])</f>
        <v>37</v>
      </c>
      <c r="I40">
        <f>RANK(Table_1[[#This Row],[PISA Science 2022]],Table_1[PISA Science 2022])</f>
        <v>40</v>
      </c>
      <c r="J40">
        <f>RANK(Table_1[[#This Row],[PISA Reading 2022]],Table_1[PISA Reading 2022])</f>
        <v>42</v>
      </c>
    </row>
    <row r="41" spans="1:10" x14ac:dyDescent="0.25">
      <c r="A41" t="s">
        <v>116</v>
      </c>
      <c r="B41">
        <v>1327</v>
      </c>
      <c r="C41">
        <v>440</v>
      </c>
      <c r="D41">
        <v>447</v>
      </c>
      <c r="E41">
        <v>440</v>
      </c>
      <c r="G41">
        <f>RANK(Table_1[[#This Row],[PISA 2022 Overall Score]],Table_1[PISA 2022 Overall Score])</f>
        <v>40</v>
      </c>
      <c r="H41">
        <f>RANK(Table_1[[#This Row],[PISA Math 2022]],Table_1[PISA Math 2022])</f>
        <v>42</v>
      </c>
      <c r="I41">
        <f>RANK(Table_1[[#This Row],[PISA Science 2022]],Table_1[PISA Science 2022])</f>
        <v>40</v>
      </c>
      <c r="J41">
        <f>RANK(Table_1[[#This Row],[PISA Reading 2022]],Table_1[PISA Reading 2022])</f>
        <v>40</v>
      </c>
    </row>
    <row r="42" spans="1:10" x14ac:dyDescent="0.25">
      <c r="A42" t="s">
        <v>172</v>
      </c>
      <c r="B42">
        <v>1319</v>
      </c>
      <c r="C42">
        <v>441</v>
      </c>
      <c r="D42">
        <v>450</v>
      </c>
      <c r="E42">
        <v>428</v>
      </c>
      <c r="G42">
        <f>RANK(Table_1[[#This Row],[PISA 2022 Overall Score]],Table_1[PISA 2022 Overall Score])</f>
        <v>41</v>
      </c>
      <c r="H42">
        <f>RANK(Table_1[[#This Row],[PISA Math 2022]],Table_1[PISA Math 2022])</f>
        <v>41</v>
      </c>
      <c r="I42">
        <f>RANK(Table_1[[#This Row],[PISA Science 2022]],Table_1[PISA Science 2022])</f>
        <v>39</v>
      </c>
      <c r="J42">
        <f>RANK(Table_1[[#This Row],[PISA Reading 2022]],Table_1[PISA Reading 2022])</f>
        <v>45</v>
      </c>
    </row>
    <row r="43" spans="1:10" x14ac:dyDescent="0.25">
      <c r="A43" t="s">
        <v>102</v>
      </c>
      <c r="B43">
        <v>1317</v>
      </c>
      <c r="C43">
        <v>442</v>
      </c>
      <c r="D43">
        <v>446</v>
      </c>
      <c r="E43">
        <v>429</v>
      </c>
      <c r="G43">
        <f>RANK(Table_1[[#This Row],[PISA 2022 Overall Score]],Table_1[PISA 2022 Overall Score])</f>
        <v>42</v>
      </c>
      <c r="H43">
        <f>RANK(Table_1[[#This Row],[PISA Math 2022]],Table_1[PISA Math 2022])</f>
        <v>40</v>
      </c>
      <c r="I43">
        <f>RANK(Table_1[[#This Row],[PISA Science 2022]],Table_1[PISA Science 2022])</f>
        <v>42</v>
      </c>
      <c r="J43">
        <f>RANK(Table_1[[#This Row],[PISA Reading 2022]],Table_1[PISA Reading 2022])</f>
        <v>44</v>
      </c>
    </row>
    <row r="44" spans="1:10" x14ac:dyDescent="0.25">
      <c r="A44" t="s">
        <v>68</v>
      </c>
      <c r="B44">
        <v>1309</v>
      </c>
      <c r="C44">
        <v>430</v>
      </c>
      <c r="D44">
        <v>441</v>
      </c>
      <c r="E44">
        <v>438</v>
      </c>
      <c r="G44">
        <f>RANK(Table_1[[#This Row],[PISA 2022 Overall Score]],Table_1[PISA 2022 Overall Score])</f>
        <v>43</v>
      </c>
      <c r="H44">
        <f>RANK(Table_1[[#This Row],[PISA Math 2022]],Table_1[PISA Math 2022])</f>
        <v>44</v>
      </c>
      <c r="I44">
        <f>RANK(Table_1[[#This Row],[PISA Science 2022]],Table_1[PISA Science 2022])</f>
        <v>44</v>
      </c>
      <c r="J44">
        <f>RANK(Table_1[[#This Row],[PISA Reading 2022]],Table_1[PISA Reading 2022])</f>
        <v>41</v>
      </c>
    </row>
    <row r="45" spans="1:10" x14ac:dyDescent="0.25">
      <c r="A45" t="s">
        <v>86</v>
      </c>
      <c r="B45">
        <v>1304</v>
      </c>
      <c r="C45">
        <v>412</v>
      </c>
      <c r="D45">
        <v>444</v>
      </c>
      <c r="E45">
        <v>448</v>
      </c>
      <c r="G45">
        <f>RANK(Table_1[[#This Row],[PISA 2022 Overall Score]],Table_1[PISA 2022 Overall Score])</f>
        <v>44</v>
      </c>
      <c r="H45">
        <f>RANK(Table_1[[#This Row],[PISA Math 2022]],Table_1[PISA Math 2022])</f>
        <v>52</v>
      </c>
      <c r="I45">
        <f>RANK(Table_1[[#This Row],[PISA Science 2022]],Table_1[PISA Science 2022])</f>
        <v>43</v>
      </c>
      <c r="J45">
        <f>RANK(Table_1[[#This Row],[PISA Reading 2022]],Table_1[PISA Reading 2022])</f>
        <v>37</v>
      </c>
    </row>
    <row r="46" spans="1:10" x14ac:dyDescent="0.25">
      <c r="A46" t="s">
        <v>100</v>
      </c>
      <c r="B46">
        <v>1284</v>
      </c>
      <c r="C46">
        <v>428</v>
      </c>
      <c r="D46">
        <v>428</v>
      </c>
      <c r="E46">
        <v>428</v>
      </c>
      <c r="G46">
        <f>RANK(Table_1[[#This Row],[PISA 2022 Overall Score]],Table_1[PISA 2022 Overall Score])</f>
        <v>45</v>
      </c>
      <c r="H46">
        <f>RANK(Table_1[[#This Row],[PISA Math 2022]],Table_1[PISA Math 2022])</f>
        <v>45</v>
      </c>
      <c r="I46">
        <f>RANK(Table_1[[#This Row],[PISA Science 2022]],Table_1[PISA Science 2022])</f>
        <v>48</v>
      </c>
      <c r="J46">
        <f>RANK(Table_1[[#This Row],[PISA Reading 2022]],Table_1[PISA Reading 2022])</f>
        <v>45</v>
      </c>
    </row>
    <row r="47" spans="1:10" x14ac:dyDescent="0.25">
      <c r="A47" t="s">
        <v>38</v>
      </c>
      <c r="B47">
        <v>1280</v>
      </c>
      <c r="C47">
        <v>431</v>
      </c>
      <c r="D47">
        <v>432</v>
      </c>
      <c r="E47">
        <v>417</v>
      </c>
      <c r="G47">
        <f>RANK(Table_1[[#This Row],[PISA 2022 Overall Score]],Table_1[PISA 2022 Overall Score])</f>
        <v>46</v>
      </c>
      <c r="H47">
        <f>RANK(Table_1[[#This Row],[PISA Math 2022]],Table_1[PISA Math 2022])</f>
        <v>43</v>
      </c>
      <c r="I47">
        <f>RANK(Table_1[[#This Row],[PISA Science 2022]],Table_1[PISA Science 2022])</f>
        <v>46</v>
      </c>
      <c r="J47">
        <f>RANK(Table_1[[#This Row],[PISA Reading 2022]],Table_1[PISA Reading 2022])</f>
        <v>48</v>
      </c>
    </row>
    <row r="48" spans="1:10" x14ac:dyDescent="0.25">
      <c r="A48" t="s">
        <v>99</v>
      </c>
      <c r="B48">
        <v>1274</v>
      </c>
      <c r="C48">
        <v>409</v>
      </c>
      <c r="D48">
        <v>435</v>
      </c>
      <c r="E48">
        <v>430</v>
      </c>
      <c r="G48">
        <f>RANK(Table_1[[#This Row],[PISA 2022 Overall Score]],Table_1[PISA 2022 Overall Score])</f>
        <v>47</v>
      </c>
      <c r="H48">
        <f>RANK(Table_1[[#This Row],[PISA Math 2022]],Table_1[PISA Math 2022])</f>
        <v>53</v>
      </c>
      <c r="I48">
        <f>RANK(Table_1[[#This Row],[PISA Science 2022]],Table_1[PISA Science 2022])</f>
        <v>45</v>
      </c>
      <c r="J48">
        <f>RANK(Table_1[[#This Row],[PISA Reading 2022]],Table_1[PISA Reading 2022])</f>
        <v>43</v>
      </c>
    </row>
    <row r="49" spans="1:10" x14ac:dyDescent="0.25">
      <c r="A49" t="s">
        <v>80</v>
      </c>
      <c r="B49">
        <v>1265</v>
      </c>
      <c r="C49">
        <v>414</v>
      </c>
      <c r="D49">
        <v>432</v>
      </c>
      <c r="E49">
        <v>419</v>
      </c>
      <c r="G49">
        <f>RANK(Table_1[[#This Row],[PISA 2022 Overall Score]],Table_1[PISA 2022 Overall Score])</f>
        <v>48</v>
      </c>
      <c r="H49">
        <f>RANK(Table_1[[#This Row],[PISA Math 2022]],Table_1[PISA Math 2022])</f>
        <v>50</v>
      </c>
      <c r="I49">
        <f>RANK(Table_1[[#This Row],[PISA Science 2022]],Table_1[PISA Science 2022])</f>
        <v>46</v>
      </c>
      <c r="J49">
        <f>RANK(Table_1[[#This Row],[PISA Reading 2022]],Table_1[PISA Reading 2022])</f>
        <v>47</v>
      </c>
    </row>
    <row r="50" spans="1:10" x14ac:dyDescent="0.25">
      <c r="A50" t="s">
        <v>125</v>
      </c>
      <c r="B50">
        <v>1242</v>
      </c>
      <c r="C50">
        <v>417</v>
      </c>
      <c r="D50">
        <v>421</v>
      </c>
      <c r="E50">
        <v>404</v>
      </c>
      <c r="G50">
        <f>RANK(Table_1[[#This Row],[PISA 2022 Overall Score]],Table_1[PISA 2022 Overall Score])</f>
        <v>49</v>
      </c>
      <c r="H50">
        <f>RANK(Table_1[[#This Row],[PISA Math 2022]],Table_1[PISA Math 2022])</f>
        <v>49</v>
      </c>
      <c r="I50">
        <f>RANK(Table_1[[#This Row],[PISA Science 2022]],Table_1[PISA Science 2022])</f>
        <v>50</v>
      </c>
      <c r="J50">
        <f>RANK(Table_1[[#This Row],[PISA Reading 2022]],Table_1[PISA Reading 2022])</f>
        <v>57</v>
      </c>
    </row>
    <row r="51" spans="1:10" x14ac:dyDescent="0.25">
      <c r="A51" t="s">
        <v>150</v>
      </c>
      <c r="B51">
        <v>1242</v>
      </c>
      <c r="C51">
        <v>414</v>
      </c>
      <c r="D51">
        <v>417</v>
      </c>
      <c r="E51">
        <v>411</v>
      </c>
      <c r="G51">
        <f>RANK(Table_1[[#This Row],[PISA 2022 Overall Score]],Table_1[PISA 2022 Overall Score])</f>
        <v>49</v>
      </c>
      <c r="H51">
        <f>RANK(Table_1[[#This Row],[PISA Math 2022]],Table_1[PISA Math 2022])</f>
        <v>50</v>
      </c>
      <c r="I51">
        <f>RANK(Table_1[[#This Row],[PISA Science 2022]],Table_1[PISA Science 2022])</f>
        <v>51</v>
      </c>
      <c r="J51">
        <f>RANK(Table_1[[#This Row],[PISA Reading 2022]],Table_1[PISA Reading 2022])</f>
        <v>51</v>
      </c>
    </row>
    <row r="52" spans="1:10" x14ac:dyDescent="0.25">
      <c r="A52" t="s">
        <v>120</v>
      </c>
      <c r="B52">
        <v>1234</v>
      </c>
      <c r="C52">
        <v>425</v>
      </c>
      <c r="D52">
        <v>423</v>
      </c>
      <c r="E52">
        <v>386</v>
      </c>
      <c r="G52">
        <f>RANK(Table_1[[#This Row],[PISA 2022 Overall Score]],Table_1[PISA 2022 Overall Score])</f>
        <v>51</v>
      </c>
      <c r="H52">
        <f>RANK(Table_1[[#This Row],[PISA Math 2022]],Table_1[PISA Math 2022])</f>
        <v>46</v>
      </c>
      <c r="I52">
        <f>RANK(Table_1[[#This Row],[PISA Science 2022]],Table_1[PISA Science 2022])</f>
        <v>49</v>
      </c>
      <c r="J52">
        <f>RANK(Table_1[[#This Row],[PISA Reading 2022]],Table_1[PISA Reading 2022])</f>
        <v>61</v>
      </c>
    </row>
    <row r="53" spans="1:10" x14ac:dyDescent="0.25">
      <c r="A53" t="s">
        <v>137</v>
      </c>
      <c r="B53">
        <v>1220</v>
      </c>
      <c r="C53">
        <v>395</v>
      </c>
      <c r="D53">
        <v>410</v>
      </c>
      <c r="E53">
        <v>415</v>
      </c>
      <c r="G53">
        <f>RANK(Table_1[[#This Row],[PISA 2022 Overall Score]],Table_1[PISA 2022 Overall Score])</f>
        <v>52</v>
      </c>
      <c r="H53">
        <f>RANK(Table_1[[#This Row],[PISA Math 2022]],Table_1[PISA Math 2022])</f>
        <v>57</v>
      </c>
      <c r="I53">
        <f>RANK(Table_1[[#This Row],[PISA Science 2022]],Table_1[PISA Science 2022])</f>
        <v>57</v>
      </c>
      <c r="J53">
        <f>RANK(Table_1[[#This Row],[PISA Reading 2022]],Table_1[PISA Reading 2022])</f>
        <v>49</v>
      </c>
    </row>
    <row r="54" spans="1:10" x14ac:dyDescent="0.25">
      <c r="A54" t="s">
        <v>166</v>
      </c>
      <c r="B54">
        <v>1215</v>
      </c>
      <c r="C54">
        <v>425</v>
      </c>
      <c r="D54">
        <v>412</v>
      </c>
      <c r="E54">
        <v>378</v>
      </c>
      <c r="G54">
        <f>RANK(Table_1[[#This Row],[PISA 2022 Overall Score]],Table_1[PISA 2022 Overall Score])</f>
        <v>53</v>
      </c>
      <c r="H54">
        <f>RANK(Table_1[[#This Row],[PISA Math 2022]],Table_1[PISA Math 2022])</f>
        <v>46</v>
      </c>
      <c r="I54">
        <f>RANK(Table_1[[#This Row],[PISA Science 2022]],Table_1[PISA Science 2022])</f>
        <v>53</v>
      </c>
      <c r="J54">
        <f>RANK(Table_1[[#This Row],[PISA Reading 2022]],Table_1[PISA Reading 2022])</f>
        <v>65</v>
      </c>
    </row>
    <row r="55" spans="1:10" x14ac:dyDescent="0.25">
      <c r="A55" t="s">
        <v>96</v>
      </c>
      <c r="B55">
        <v>1214</v>
      </c>
      <c r="C55">
        <v>406</v>
      </c>
      <c r="D55">
        <v>403</v>
      </c>
      <c r="E55">
        <v>405</v>
      </c>
      <c r="G55">
        <f>RANK(Table_1[[#This Row],[PISA 2022 Overall Score]],Table_1[PISA 2022 Overall Score])</f>
        <v>54</v>
      </c>
      <c r="H55">
        <f>RANK(Table_1[[#This Row],[PISA Math 2022]],Table_1[PISA Math 2022])</f>
        <v>55</v>
      </c>
      <c r="I55">
        <f>RANK(Table_1[[#This Row],[PISA Science 2022]],Table_1[PISA Science 2022])</f>
        <v>61</v>
      </c>
      <c r="J55">
        <f>RANK(Table_1[[#This Row],[PISA Reading 2022]],Table_1[PISA Reading 2022])</f>
        <v>56</v>
      </c>
    </row>
    <row r="56" spans="1:10" x14ac:dyDescent="0.25">
      <c r="A56" t="s">
        <v>112</v>
      </c>
      <c r="B56">
        <v>1213</v>
      </c>
      <c r="C56">
        <v>409</v>
      </c>
      <c r="D56">
        <v>416</v>
      </c>
      <c r="E56">
        <v>388</v>
      </c>
      <c r="G56">
        <f>RANK(Table_1[[#This Row],[PISA 2022 Overall Score]],Table_1[PISA 2022 Overall Score])</f>
        <v>55</v>
      </c>
      <c r="H56">
        <f>RANK(Table_1[[#This Row],[PISA Math 2022]],Table_1[PISA Math 2022])</f>
        <v>53</v>
      </c>
      <c r="I56">
        <f>RANK(Table_1[[#This Row],[PISA Science 2022]],Table_1[PISA Science 2022])</f>
        <v>52</v>
      </c>
      <c r="J56">
        <f>RANK(Table_1[[#This Row],[PISA Reading 2022]],Table_1[PISA Reading 2022])</f>
        <v>60</v>
      </c>
    </row>
    <row r="57" spans="1:10" x14ac:dyDescent="0.25">
      <c r="A57" t="s">
        <v>114</v>
      </c>
      <c r="B57">
        <v>1211</v>
      </c>
      <c r="C57">
        <v>385</v>
      </c>
      <c r="D57">
        <v>411</v>
      </c>
      <c r="E57">
        <v>415</v>
      </c>
      <c r="G57">
        <f>RANK(Table_1[[#This Row],[PISA 2022 Overall Score]],Table_1[PISA 2022 Overall Score])</f>
        <v>56</v>
      </c>
      <c r="H57">
        <f>RANK(Table_1[[#This Row],[PISA Math 2022]],Table_1[PISA Math 2022])</f>
        <v>63</v>
      </c>
      <c r="I57">
        <f>RANK(Table_1[[#This Row],[PISA Science 2022]],Table_1[PISA Science 2022])</f>
        <v>54</v>
      </c>
      <c r="J57">
        <f>RANK(Table_1[[#This Row],[PISA Reading 2022]],Table_1[PISA Reading 2022])</f>
        <v>49</v>
      </c>
    </row>
    <row r="58" spans="1:10" x14ac:dyDescent="0.25">
      <c r="A58" t="s">
        <v>62</v>
      </c>
      <c r="B58">
        <v>1210</v>
      </c>
      <c r="C58">
        <v>418</v>
      </c>
      <c r="D58">
        <v>411</v>
      </c>
      <c r="E58">
        <v>381</v>
      </c>
      <c r="G58">
        <f>RANK(Table_1[[#This Row],[PISA 2022 Overall Score]],Table_1[PISA 2022 Overall Score])</f>
        <v>57</v>
      </c>
      <c r="H58">
        <f>RANK(Table_1[[#This Row],[PISA Math 2022]],Table_1[PISA Math 2022])</f>
        <v>48</v>
      </c>
      <c r="I58">
        <f>RANK(Table_1[[#This Row],[PISA Science 2022]],Table_1[PISA Science 2022])</f>
        <v>54</v>
      </c>
      <c r="J58">
        <f>RANK(Table_1[[#This Row],[PISA Reading 2022]],Table_1[PISA Reading 2022])</f>
        <v>63</v>
      </c>
    </row>
    <row r="59" spans="1:10" x14ac:dyDescent="0.25">
      <c r="A59" t="s">
        <v>154</v>
      </c>
      <c r="B59">
        <v>1207</v>
      </c>
      <c r="C59">
        <v>391</v>
      </c>
      <c r="D59">
        <v>408</v>
      </c>
      <c r="E59">
        <v>408</v>
      </c>
      <c r="G59">
        <f>RANK(Table_1[[#This Row],[PISA 2022 Overall Score]],Table_1[PISA 2022 Overall Score])</f>
        <v>58</v>
      </c>
      <c r="H59">
        <f>RANK(Table_1[[#This Row],[PISA Math 2022]],Table_1[PISA Math 2022])</f>
        <v>59</v>
      </c>
      <c r="I59">
        <f>RANK(Table_1[[#This Row],[PISA Science 2022]],Table_1[PISA Science 2022])</f>
        <v>59</v>
      </c>
      <c r="J59">
        <f>RANK(Table_1[[#This Row],[PISA Reading 2022]],Table_1[PISA Reading 2022])</f>
        <v>55</v>
      </c>
    </row>
    <row r="60" spans="1:10" x14ac:dyDescent="0.25">
      <c r="A60" t="s">
        <v>157</v>
      </c>
      <c r="B60">
        <v>1203</v>
      </c>
      <c r="C60">
        <v>383</v>
      </c>
      <c r="D60">
        <v>411</v>
      </c>
      <c r="E60">
        <v>409</v>
      </c>
      <c r="G60">
        <f>RANK(Table_1[[#This Row],[PISA 2022 Overall Score]],Table_1[PISA 2022 Overall Score])</f>
        <v>59</v>
      </c>
      <c r="H60">
        <f>RANK(Table_1[[#This Row],[PISA Math 2022]],Table_1[PISA Math 2022])</f>
        <v>64</v>
      </c>
      <c r="I60">
        <f>RANK(Table_1[[#This Row],[PISA Science 2022]],Table_1[PISA Science 2022])</f>
        <v>54</v>
      </c>
      <c r="J60">
        <f>RANK(Table_1[[#This Row],[PISA Reading 2022]],Table_1[PISA Reading 2022])</f>
        <v>54</v>
      </c>
    </row>
    <row r="61" spans="1:10" x14ac:dyDescent="0.25">
      <c r="A61" t="s">
        <v>156</v>
      </c>
      <c r="B61">
        <v>1192</v>
      </c>
      <c r="C61">
        <v>379</v>
      </c>
      <c r="D61">
        <v>403</v>
      </c>
      <c r="E61">
        <v>410</v>
      </c>
      <c r="G61">
        <f>RANK(Table_1[[#This Row],[PISA 2022 Overall Score]],Table_1[PISA 2022 Overall Score])</f>
        <v>60</v>
      </c>
      <c r="H61">
        <f>RANK(Table_1[[#This Row],[PISA Math 2022]],Table_1[PISA Math 2022])</f>
        <v>65</v>
      </c>
      <c r="I61">
        <f>RANK(Table_1[[#This Row],[PISA Science 2022]],Table_1[PISA Science 2022])</f>
        <v>61</v>
      </c>
      <c r="J61">
        <f>RANK(Table_1[[#This Row],[PISA Reading 2022]],Table_1[PISA Reading 2022])</f>
        <v>52</v>
      </c>
    </row>
    <row r="62" spans="1:10" x14ac:dyDescent="0.25">
      <c r="A62" t="s">
        <v>196</v>
      </c>
      <c r="B62">
        <v>1190</v>
      </c>
      <c r="C62">
        <v>377</v>
      </c>
      <c r="D62">
        <v>403</v>
      </c>
      <c r="E62">
        <v>410</v>
      </c>
      <c r="G62">
        <f>RANK(Table_1[[#This Row],[PISA 2022 Overall Score]],Table_1[PISA 2022 Overall Score])</f>
        <v>61</v>
      </c>
      <c r="H62">
        <f>RANK(Table_1[[#This Row],[PISA Math 2022]],Table_1[PISA Math 2022])</f>
        <v>67</v>
      </c>
      <c r="I62">
        <f>RANK(Table_1[[#This Row],[PISA Science 2022]],Table_1[PISA Science 2022])</f>
        <v>61</v>
      </c>
      <c r="J62">
        <f>RANK(Table_1[[#This Row],[PISA Reading 2022]],Table_1[PISA Reading 2022])</f>
        <v>52</v>
      </c>
    </row>
    <row r="63" spans="1:10" x14ac:dyDescent="0.25">
      <c r="A63" t="s">
        <v>93</v>
      </c>
      <c r="B63">
        <v>1185</v>
      </c>
      <c r="C63">
        <v>378</v>
      </c>
      <c r="D63">
        <v>406</v>
      </c>
      <c r="E63">
        <v>401</v>
      </c>
      <c r="G63">
        <f>RANK(Table_1[[#This Row],[PISA 2022 Overall Score]],Table_1[PISA 2022 Overall Score])</f>
        <v>62</v>
      </c>
      <c r="H63">
        <f>RANK(Table_1[[#This Row],[PISA Math 2022]],Table_1[PISA Math 2022])</f>
        <v>66</v>
      </c>
      <c r="I63">
        <f>RANK(Table_1[[#This Row],[PISA Science 2022]],Table_1[PISA Science 2022])</f>
        <v>60</v>
      </c>
      <c r="J63">
        <f>RANK(Table_1[[#This Row],[PISA Reading 2022]],Table_1[PISA Reading 2022])</f>
        <v>58</v>
      </c>
    </row>
    <row r="64" spans="1:10" x14ac:dyDescent="0.25">
      <c r="A64" t="s">
        <v>117</v>
      </c>
      <c r="B64">
        <v>1182</v>
      </c>
      <c r="C64">
        <v>394</v>
      </c>
      <c r="D64">
        <v>409</v>
      </c>
      <c r="E64">
        <v>379</v>
      </c>
      <c r="G64">
        <f>RANK(Table_1[[#This Row],[PISA 2022 Overall Score]],Table_1[PISA 2022 Overall Score])</f>
        <v>63</v>
      </c>
      <c r="H64">
        <f>RANK(Table_1[[#This Row],[PISA Math 2022]],Table_1[PISA Math 2022])</f>
        <v>58</v>
      </c>
      <c r="I64">
        <f>RANK(Table_1[[#This Row],[PISA Science 2022]],Table_1[PISA Science 2022])</f>
        <v>58</v>
      </c>
      <c r="J64">
        <f>RANK(Table_1[[#This Row],[PISA Reading 2022]],Table_1[PISA Reading 2022])</f>
        <v>64</v>
      </c>
    </row>
    <row r="65" spans="1:10" x14ac:dyDescent="0.25">
      <c r="A65" t="s">
        <v>81</v>
      </c>
      <c r="B65">
        <v>1162</v>
      </c>
      <c r="C65">
        <v>389</v>
      </c>
      <c r="D65">
        <v>390</v>
      </c>
      <c r="E65">
        <v>383</v>
      </c>
      <c r="G65">
        <f>RANK(Table_1[[#This Row],[PISA 2022 Overall Score]],Table_1[PISA 2022 Overall Score])</f>
        <v>64</v>
      </c>
      <c r="H65">
        <f>RANK(Table_1[[#This Row],[PISA Math 2022]],Table_1[PISA Math 2022])</f>
        <v>61</v>
      </c>
      <c r="I65">
        <f>RANK(Table_1[[#This Row],[PISA Science 2022]],Table_1[PISA Science 2022])</f>
        <v>64</v>
      </c>
      <c r="J65">
        <f>RANK(Table_1[[#This Row],[PISA Reading 2022]],Table_1[PISA Reading 2022])</f>
        <v>62</v>
      </c>
    </row>
    <row r="66" spans="1:10" x14ac:dyDescent="0.25">
      <c r="A66" t="s">
        <v>109</v>
      </c>
      <c r="B66">
        <v>1148</v>
      </c>
      <c r="C66">
        <v>390</v>
      </c>
      <c r="D66">
        <v>384</v>
      </c>
      <c r="E66">
        <v>374</v>
      </c>
      <c r="G66">
        <f>RANK(Table_1[[#This Row],[PISA 2022 Overall Score]],Table_1[PISA 2022 Overall Score])</f>
        <v>65</v>
      </c>
      <c r="H66">
        <f>RANK(Table_1[[#This Row],[PISA Math 2022]],Table_1[PISA Math 2022])</f>
        <v>60</v>
      </c>
      <c r="I66">
        <f>RANK(Table_1[[#This Row],[PISA Science 2022]],Table_1[PISA Science 2022])</f>
        <v>66</v>
      </c>
      <c r="J66">
        <f>RANK(Table_1[[#This Row],[PISA Reading 2022]],Table_1[PISA Reading 2022])</f>
        <v>66</v>
      </c>
    </row>
    <row r="67" spans="1:10" x14ac:dyDescent="0.25">
      <c r="A67" t="s">
        <v>155</v>
      </c>
      <c r="B67">
        <v>1142</v>
      </c>
      <c r="C67">
        <v>397</v>
      </c>
      <c r="D67">
        <v>380</v>
      </c>
      <c r="E67">
        <v>365</v>
      </c>
      <c r="G67">
        <f>RANK(Table_1[[#This Row],[PISA 2022 Overall Score]],Table_1[PISA 2022 Overall Score])</f>
        <v>66</v>
      </c>
      <c r="H67">
        <f>RANK(Table_1[[#This Row],[PISA Math 2022]],Table_1[PISA Math 2022])</f>
        <v>56</v>
      </c>
      <c r="I67">
        <f>RANK(Table_1[[#This Row],[PISA Science 2022]],Table_1[PISA Science 2022])</f>
        <v>68</v>
      </c>
      <c r="J67">
        <f>RANK(Table_1[[#This Row],[PISA Reading 2022]],Table_1[PISA Reading 2022])</f>
        <v>69</v>
      </c>
    </row>
    <row r="68" spans="1:10" x14ac:dyDescent="0.25">
      <c r="A68" t="s">
        <v>105</v>
      </c>
      <c r="B68">
        <v>1137</v>
      </c>
      <c r="C68">
        <v>357</v>
      </c>
      <c r="D68">
        <v>388</v>
      </c>
      <c r="E68">
        <v>392</v>
      </c>
      <c r="G68">
        <f>RANK(Table_1[[#This Row],[PISA 2022 Overall Score]],Table_1[PISA 2022 Overall Score])</f>
        <v>67</v>
      </c>
      <c r="H68">
        <f>RANK(Table_1[[#This Row],[PISA Math 2022]],Table_1[PISA Math 2022])</f>
        <v>74</v>
      </c>
      <c r="I68">
        <f>RANK(Table_1[[#This Row],[PISA Science 2022]],Table_1[PISA Science 2022])</f>
        <v>65</v>
      </c>
      <c r="J68">
        <f>RANK(Table_1[[#This Row],[PISA Reading 2022]],Table_1[PISA Reading 2022])</f>
        <v>59</v>
      </c>
    </row>
    <row r="69" spans="1:10" x14ac:dyDescent="0.25">
      <c r="A69" t="s">
        <v>148</v>
      </c>
      <c r="B69">
        <v>1128</v>
      </c>
      <c r="C69">
        <v>389</v>
      </c>
      <c r="D69">
        <v>380</v>
      </c>
      <c r="E69">
        <v>359</v>
      </c>
      <c r="G69">
        <f>RANK(Table_1[[#This Row],[PISA 2022 Overall Score]],Table_1[PISA 2022 Overall Score])</f>
        <v>68</v>
      </c>
      <c r="H69">
        <f>RANK(Table_1[[#This Row],[PISA Math 2022]],Table_1[PISA Math 2022])</f>
        <v>61</v>
      </c>
      <c r="I69">
        <f>RANK(Table_1[[#This Row],[PISA Science 2022]],Table_1[PISA Science 2022])</f>
        <v>68</v>
      </c>
      <c r="J69">
        <f>RANK(Table_1[[#This Row],[PISA Reading 2022]],Table_1[PISA Reading 2022])</f>
        <v>71</v>
      </c>
    </row>
    <row r="70" spans="1:10" x14ac:dyDescent="0.25">
      <c r="A70" t="s">
        <v>191</v>
      </c>
      <c r="B70">
        <v>1108</v>
      </c>
      <c r="C70">
        <v>366</v>
      </c>
      <c r="D70">
        <v>383</v>
      </c>
      <c r="E70">
        <v>359</v>
      </c>
      <c r="G70">
        <f>RANK(Table_1[[#This Row],[PISA 2022 Overall Score]],Table_1[PISA 2022 Overall Score])</f>
        <v>69</v>
      </c>
      <c r="H70">
        <f>RANK(Table_1[[#This Row],[PISA Math 2022]],Table_1[PISA Math 2022])</f>
        <v>69</v>
      </c>
      <c r="I70">
        <f>RANK(Table_1[[#This Row],[PISA Science 2022]],Table_1[PISA Science 2022])</f>
        <v>67</v>
      </c>
      <c r="J70">
        <f>RANK(Table_1[[#This Row],[PISA Reading 2022]],Table_1[PISA Reading 2022])</f>
        <v>71</v>
      </c>
    </row>
    <row r="71" spans="1:10" x14ac:dyDescent="0.25">
      <c r="A71" t="s">
        <v>131</v>
      </c>
      <c r="B71">
        <v>1102</v>
      </c>
      <c r="C71">
        <v>368</v>
      </c>
      <c r="D71">
        <v>376</v>
      </c>
      <c r="E71">
        <v>358</v>
      </c>
      <c r="G71">
        <f>RANK(Table_1[[#This Row],[PISA 2022 Overall Score]],Table_1[PISA 2022 Overall Score])</f>
        <v>70</v>
      </c>
      <c r="H71">
        <f>RANK(Table_1[[#This Row],[PISA Math 2022]],Table_1[PISA Math 2022])</f>
        <v>68</v>
      </c>
      <c r="I71">
        <f>RANK(Table_1[[#This Row],[PISA Science 2022]],Table_1[PISA Science 2022])</f>
        <v>70</v>
      </c>
      <c r="J71">
        <f>RANK(Table_1[[#This Row],[PISA Reading 2022]],Table_1[PISA Reading 2022])</f>
        <v>73</v>
      </c>
    </row>
    <row r="72" spans="1:10" x14ac:dyDescent="0.25">
      <c r="A72" t="s">
        <v>228</v>
      </c>
      <c r="B72">
        <v>1091</v>
      </c>
      <c r="C72">
        <v>344</v>
      </c>
      <c r="D72">
        <v>373</v>
      </c>
      <c r="E72">
        <v>374</v>
      </c>
      <c r="G72">
        <f>RANK(Table_1[[#This Row],[PISA 2022 Overall Score]],Table_1[PISA 2022 Overall Score])</f>
        <v>71</v>
      </c>
      <c r="H72">
        <f>RANK(Table_1[[#This Row],[PISA Math 2022]],Table_1[PISA Math 2022])</f>
        <v>76</v>
      </c>
      <c r="I72">
        <f>RANK(Table_1[[#This Row],[PISA Science 2022]],Table_1[PISA Science 2022])</f>
        <v>72</v>
      </c>
      <c r="J72">
        <f>RANK(Table_1[[#This Row],[PISA Reading 2022]],Table_1[PISA Reading 2022])</f>
        <v>66</v>
      </c>
    </row>
    <row r="73" spans="1:10" x14ac:dyDescent="0.25">
      <c r="A73" t="s">
        <v>190</v>
      </c>
      <c r="B73">
        <v>1084</v>
      </c>
      <c r="C73">
        <v>366</v>
      </c>
      <c r="D73">
        <v>369</v>
      </c>
      <c r="E73">
        <v>349</v>
      </c>
      <c r="G73">
        <f>RANK(Table_1[[#This Row],[PISA 2022 Overall Score]],Table_1[PISA 2022 Overall Score])</f>
        <v>72</v>
      </c>
      <c r="H73">
        <f>RANK(Table_1[[#This Row],[PISA Math 2022]],Table_1[PISA Math 2022])</f>
        <v>69</v>
      </c>
      <c r="I73">
        <f>RANK(Table_1[[#This Row],[PISA Science 2022]],Table_1[PISA Science 2022])</f>
        <v>74</v>
      </c>
      <c r="J73">
        <f>RANK(Table_1[[#This Row],[PISA Reading 2022]],Table_1[PISA Reading 2022])</f>
        <v>75</v>
      </c>
    </row>
    <row r="74" spans="1:10" x14ac:dyDescent="0.25">
      <c r="A74" t="s">
        <v>215</v>
      </c>
      <c r="B74">
        <v>1081</v>
      </c>
      <c r="C74">
        <v>343</v>
      </c>
      <c r="D74">
        <v>373</v>
      </c>
      <c r="E74">
        <v>365</v>
      </c>
      <c r="G74">
        <f>RANK(Table_1[[#This Row],[PISA 2022 Overall Score]],Table_1[PISA 2022 Overall Score])</f>
        <v>73</v>
      </c>
      <c r="H74">
        <f>RANK(Table_1[[#This Row],[PISA Math 2022]],Table_1[PISA Math 2022])</f>
        <v>77</v>
      </c>
      <c r="I74">
        <f>RANK(Table_1[[#This Row],[PISA Science 2022]],Table_1[PISA Science 2022])</f>
        <v>72</v>
      </c>
      <c r="J74">
        <f>RANK(Table_1[[#This Row],[PISA Reading 2022]],Table_1[PISA Reading 2022])</f>
        <v>69</v>
      </c>
    </row>
    <row r="75" spans="1:10" x14ac:dyDescent="0.25">
      <c r="A75" t="s">
        <v>177</v>
      </c>
      <c r="B75">
        <v>1079</v>
      </c>
      <c r="C75">
        <v>338</v>
      </c>
      <c r="D75">
        <v>368</v>
      </c>
      <c r="E75">
        <v>373</v>
      </c>
      <c r="G75">
        <f>RANK(Table_1[[#This Row],[PISA 2022 Overall Score]],Table_1[PISA 2022 Overall Score])</f>
        <v>74</v>
      </c>
      <c r="H75">
        <f>RANK(Table_1[[#This Row],[PISA Math 2022]],Table_1[PISA Math 2022])</f>
        <v>79</v>
      </c>
      <c r="I75">
        <f>RANK(Table_1[[#This Row],[PISA Science 2022]],Table_1[PISA Science 2022])</f>
        <v>75</v>
      </c>
      <c r="J75">
        <f>RANK(Table_1[[#This Row],[PISA Reading 2022]],Table_1[PISA Reading 2022])</f>
        <v>68</v>
      </c>
    </row>
    <row r="76" spans="1:10" x14ac:dyDescent="0.25">
      <c r="A76" t="s">
        <v>171</v>
      </c>
      <c r="B76">
        <v>1078</v>
      </c>
      <c r="C76">
        <v>361</v>
      </c>
      <c r="D76">
        <v>375</v>
      </c>
      <c r="E76">
        <v>342</v>
      </c>
      <c r="G76">
        <f>RANK(Table_1[[#This Row],[PISA 2022 Overall Score]],Table_1[PISA 2022 Overall Score])</f>
        <v>75</v>
      </c>
      <c r="H76">
        <f>RANK(Table_1[[#This Row],[PISA Math 2022]],Table_1[PISA Math 2022])</f>
        <v>73</v>
      </c>
      <c r="I76">
        <f>RANK(Table_1[[#This Row],[PISA Science 2022]],Table_1[PISA Science 2022])</f>
        <v>71</v>
      </c>
      <c r="J76">
        <f>RANK(Table_1[[#This Row],[PISA Reading 2022]],Table_1[PISA Reading 2022])</f>
        <v>77</v>
      </c>
    </row>
    <row r="77" spans="1:10" x14ac:dyDescent="0.25">
      <c r="A77" t="s">
        <v>203</v>
      </c>
      <c r="B77">
        <v>1069</v>
      </c>
      <c r="C77">
        <v>365</v>
      </c>
      <c r="D77">
        <v>365</v>
      </c>
      <c r="E77">
        <v>339</v>
      </c>
      <c r="G77">
        <f>RANK(Table_1[[#This Row],[PISA 2022 Overall Score]],Table_1[PISA 2022 Overall Score])</f>
        <v>76</v>
      </c>
      <c r="H77">
        <f>RANK(Table_1[[#This Row],[PISA Math 2022]],Table_1[PISA Math 2022])</f>
        <v>71</v>
      </c>
      <c r="I77">
        <f>RANK(Table_1[[#This Row],[PISA Science 2022]],Table_1[PISA Science 2022])</f>
        <v>76</v>
      </c>
      <c r="J77">
        <f>RANK(Table_1[[#This Row],[PISA Reading 2022]],Table_1[PISA Reading 2022])</f>
        <v>78</v>
      </c>
    </row>
    <row r="78" spans="1:10" x14ac:dyDescent="0.25">
      <c r="A78" t="s">
        <v>193</v>
      </c>
      <c r="B78">
        <v>1058</v>
      </c>
      <c r="C78">
        <v>355</v>
      </c>
      <c r="D78">
        <v>356</v>
      </c>
      <c r="E78">
        <v>347</v>
      </c>
      <c r="G78">
        <f>RANK(Table_1[[#This Row],[PISA 2022 Overall Score]],Table_1[PISA 2022 Overall Score])</f>
        <v>77</v>
      </c>
      <c r="H78">
        <f>RANK(Table_1[[#This Row],[PISA Math 2022]],Table_1[PISA Math 2022])</f>
        <v>75</v>
      </c>
      <c r="I78">
        <f>RANK(Table_1[[#This Row],[PISA Science 2022]],Table_1[PISA Science 2022])</f>
        <v>78</v>
      </c>
      <c r="J78">
        <f>RANK(Table_1[[#This Row],[PISA Reading 2022]],Table_1[PISA Reading 2022])</f>
        <v>76</v>
      </c>
    </row>
    <row r="79" spans="1:10" x14ac:dyDescent="0.25">
      <c r="A79" t="s">
        <v>181</v>
      </c>
      <c r="B79">
        <v>1055</v>
      </c>
      <c r="C79">
        <v>364</v>
      </c>
      <c r="D79">
        <v>355</v>
      </c>
      <c r="E79">
        <v>336</v>
      </c>
      <c r="G79">
        <f>RANK(Table_1[[#This Row],[PISA 2022 Overall Score]],Table_1[PISA 2022 Overall Score])</f>
        <v>78</v>
      </c>
      <c r="H79">
        <f>RANK(Table_1[[#This Row],[PISA Math 2022]],Table_1[PISA Math 2022])</f>
        <v>72</v>
      </c>
      <c r="I79">
        <f>RANK(Table_1[[#This Row],[PISA Science 2022]],Table_1[PISA Science 2022])</f>
        <v>79</v>
      </c>
      <c r="J79">
        <f>RANK(Table_1[[#This Row],[PISA Reading 2022]],Table_1[PISA Reading 2022])</f>
        <v>79</v>
      </c>
    </row>
    <row r="80" spans="1:10" x14ac:dyDescent="0.25">
      <c r="A80" t="s">
        <v>145</v>
      </c>
      <c r="B80">
        <v>1050</v>
      </c>
      <c r="C80">
        <v>339</v>
      </c>
      <c r="D80">
        <v>360</v>
      </c>
      <c r="E80">
        <v>351</v>
      </c>
      <c r="G80">
        <f>RANK(Table_1[[#This Row],[PISA 2022 Overall Score]],Table_1[PISA 2022 Overall Score])</f>
        <v>79</v>
      </c>
      <c r="H80">
        <f>RANK(Table_1[[#This Row],[PISA Math 2022]],Table_1[PISA Math 2022])</f>
        <v>78</v>
      </c>
      <c r="I80">
        <f>RANK(Table_1[[#This Row],[PISA Science 2022]],Table_1[PISA Science 2022])</f>
        <v>77</v>
      </c>
      <c r="J80">
        <f>RANK(Table_1[[#This Row],[PISA Reading 2022]],Table_1[PISA Reading 2022])</f>
        <v>74</v>
      </c>
    </row>
    <row r="81" spans="1:10" x14ac:dyDescent="0.25">
      <c r="A81" t="s">
        <v>245</v>
      </c>
      <c r="B81">
        <v>1012</v>
      </c>
      <c r="C81">
        <v>336</v>
      </c>
      <c r="D81">
        <v>347</v>
      </c>
      <c r="E81">
        <v>329</v>
      </c>
      <c r="G81">
        <f>RANK(Table_1[[#This Row],[PISA 2022 Overall Score]],Table_1[PISA 2022 Overall Score])</f>
        <v>80</v>
      </c>
      <c r="H81">
        <f>RANK(Table_1[[#This Row],[PISA Math 2022]],Table_1[PISA Math 2022])</f>
        <v>80</v>
      </c>
      <c r="I81">
        <f>RANK(Table_1[[#This Row],[PISA Science 2022]],Table_1[PISA Science 2022])</f>
        <v>80</v>
      </c>
      <c r="J81">
        <f>RANK(Table_1[[#This Row],[PISA Reading 2022]],Table_1[PISA Reading 2022])</f>
        <v>80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53B3-0196-466D-BC16-617F2C71BD89}">
  <dimension ref="A1:D194"/>
  <sheetViews>
    <sheetView workbookViewId="0">
      <selection activeCell="A4" sqref="A4"/>
    </sheetView>
  </sheetViews>
  <sheetFormatPr defaultRowHeight="15" x14ac:dyDescent="0.25"/>
  <cols>
    <col min="1" max="1" width="30.7109375" bestFit="1" customWidth="1"/>
    <col min="2" max="2" width="12.5703125" bestFit="1" customWidth="1"/>
    <col min="3" max="3" width="11.28515625" bestFit="1" customWidth="1"/>
    <col min="4" max="4" width="7.7109375" bestFit="1" customWidth="1"/>
  </cols>
  <sheetData>
    <row r="1" spans="1:4" x14ac:dyDescent="0.25">
      <c r="A1" t="s">
        <v>2605</v>
      </c>
      <c r="B1" t="s">
        <v>2606</v>
      </c>
      <c r="C1" t="s">
        <v>2601</v>
      </c>
      <c r="D1" t="s">
        <v>0</v>
      </c>
    </row>
    <row r="2" spans="1:4" x14ac:dyDescent="0.25">
      <c r="A2" t="s">
        <v>85</v>
      </c>
      <c r="B2" t="s">
        <v>2607</v>
      </c>
      <c r="C2">
        <v>1.8</v>
      </c>
      <c r="D2">
        <f>RANK(Under_five_mortality__deaths_1_000_live_births__–_2020_estimates__1[[#This Row],[2020 rate]],Under_five_mortality__deaths_1_000_live_births__–_2020_estimates__1[2020 rate],1)</f>
        <v>1</v>
      </c>
    </row>
    <row r="3" spans="1:4" x14ac:dyDescent="0.25">
      <c r="A3" t="s">
        <v>11</v>
      </c>
      <c r="B3" t="s">
        <v>2607</v>
      </c>
      <c r="C3">
        <v>1.9</v>
      </c>
      <c r="D3">
        <f>RANK(Under_five_mortality__deaths_1_000_live_births__–_2020_estimates__1[[#This Row],[2020 rate]],Under_five_mortality__deaths_1_000_live_births__–_2020_estimates__1[2020 rate],1)</f>
        <v>2</v>
      </c>
    </row>
    <row r="4" spans="1:4" x14ac:dyDescent="0.25">
      <c r="A4" t="s">
        <v>65</v>
      </c>
      <c r="B4" t="s">
        <v>2607</v>
      </c>
      <c r="C4">
        <v>2.1</v>
      </c>
      <c r="D4">
        <f>RANK(Under_five_mortality__deaths_1_000_live_births__–_2020_estimates__1[[#This Row],[2020 rate]],Under_five_mortality__deaths_1_000_live_births__–_2020_estimates__1[2020 rate],1)</f>
        <v>3</v>
      </c>
    </row>
    <row r="5" spans="1:4" x14ac:dyDescent="0.25">
      <c r="A5" t="s">
        <v>9</v>
      </c>
      <c r="B5" t="s">
        <v>2607</v>
      </c>
      <c r="C5">
        <v>2.2000000000000002</v>
      </c>
      <c r="D5">
        <f>RANK(Under_five_mortality__deaths_1_000_live_births__–_2020_estimates__1[[#This Row],[2020 rate]],Under_five_mortality__deaths_1_000_live_births__–_2020_estimates__1[2020 rate],1)</f>
        <v>4</v>
      </c>
    </row>
    <row r="6" spans="1:4" x14ac:dyDescent="0.25">
      <c r="A6" t="s">
        <v>23</v>
      </c>
      <c r="B6" t="s">
        <v>2607</v>
      </c>
      <c r="C6">
        <v>2.2000000000000002</v>
      </c>
      <c r="D6">
        <f>RANK(Under_five_mortality__deaths_1_000_live_births__–_2020_estimates__1[[#This Row],[2020 rate]],Under_five_mortality__deaths_1_000_live_births__–_2020_estimates__1[2020 rate],1)</f>
        <v>4</v>
      </c>
    </row>
    <row r="7" spans="1:4" x14ac:dyDescent="0.25">
      <c r="A7" t="s">
        <v>49</v>
      </c>
      <c r="B7" t="s">
        <v>2607</v>
      </c>
      <c r="C7">
        <v>2.2000000000000002</v>
      </c>
      <c r="D7">
        <f>RANK(Under_five_mortality__deaths_1_000_live_births__–_2020_estimates__1[[#This Row],[2020 rate]],Under_five_mortality__deaths_1_000_live_births__–_2020_estimates__1[2020 rate],1)</f>
        <v>4</v>
      </c>
    </row>
    <row r="8" spans="1:4" x14ac:dyDescent="0.25">
      <c r="A8" t="s">
        <v>31</v>
      </c>
      <c r="B8" t="s">
        <v>2607</v>
      </c>
      <c r="C8">
        <v>2.2999999999999998</v>
      </c>
      <c r="D8">
        <f>RANK(Under_five_mortality__deaths_1_000_live_births__–_2020_estimates__1[[#This Row],[2020 rate]],Under_five_mortality__deaths_1_000_live_births__–_2020_estimates__1[2020 rate],1)</f>
        <v>7</v>
      </c>
    </row>
    <row r="9" spans="1:4" x14ac:dyDescent="0.25">
      <c r="A9" t="s">
        <v>96</v>
      </c>
      <c r="B9" t="s">
        <v>2607</v>
      </c>
      <c r="C9">
        <v>2.4</v>
      </c>
      <c r="D9">
        <f>RANK(Under_five_mortality__deaths_1_000_live_births__–_2020_estimates__1[[#This Row],[2020 rate]],Under_five_mortality__deaths_1_000_live_births__–_2020_estimates__1[2020 rate],1)</f>
        <v>8</v>
      </c>
    </row>
    <row r="10" spans="1:4" x14ac:dyDescent="0.25">
      <c r="A10" t="s">
        <v>72</v>
      </c>
      <c r="B10" t="s">
        <v>2607</v>
      </c>
      <c r="C10">
        <v>2.5</v>
      </c>
      <c r="D10">
        <f>RANK(Under_five_mortality__deaths_1_000_live_births__–_2020_estimates__1[[#This Row],[2020 rate]],Under_five_mortality__deaths_1_000_live_births__–_2020_estimates__1[2020 rate],1)</f>
        <v>9</v>
      </c>
    </row>
    <row r="11" spans="1:4" x14ac:dyDescent="0.25">
      <c r="A11" t="s">
        <v>54</v>
      </c>
      <c r="B11" t="s">
        <v>2607</v>
      </c>
      <c r="C11">
        <v>2.5</v>
      </c>
      <c r="D11">
        <f>RANK(Under_five_mortality__deaths_1_000_live_births__–_2020_estimates__1[[#This Row],[2020 rate]],Under_five_mortality__deaths_1_000_live_births__–_2020_estimates__1[2020 rate],1)</f>
        <v>9</v>
      </c>
    </row>
    <row r="12" spans="1:4" x14ac:dyDescent="0.25">
      <c r="A12" t="s">
        <v>18</v>
      </c>
      <c r="B12" t="s">
        <v>2607</v>
      </c>
      <c r="C12">
        <v>2.6</v>
      </c>
      <c r="D12">
        <f>RANK(Under_five_mortality__deaths_1_000_live_births__–_2020_estimates__1[[#This Row],[2020 rate]],Under_five_mortality__deaths_1_000_live_births__–_2020_estimates__1[2020 rate],1)</f>
        <v>11</v>
      </c>
    </row>
    <row r="13" spans="1:4" x14ac:dyDescent="0.25">
      <c r="A13" t="s">
        <v>62</v>
      </c>
      <c r="B13" t="s">
        <v>2607</v>
      </c>
      <c r="C13">
        <v>2.8</v>
      </c>
      <c r="D13">
        <f>RANK(Under_five_mortality__deaths_1_000_live_births__–_2020_estimates__1[[#This Row],[2020 rate]],Under_five_mortality__deaths_1_000_live_births__–_2020_estimates__1[2020 rate],1)</f>
        <v>12</v>
      </c>
    </row>
    <row r="14" spans="1:4" x14ac:dyDescent="0.25">
      <c r="A14" t="s">
        <v>45</v>
      </c>
      <c r="B14" t="s">
        <v>2607</v>
      </c>
      <c r="C14">
        <v>2.8</v>
      </c>
      <c r="D14">
        <f>RANK(Under_five_mortality__deaths_1_000_live_births__–_2020_estimates__1[[#This Row],[2020 rate]],Under_five_mortality__deaths_1_000_live_births__–_2020_estimates__1[2020 rate],1)</f>
        <v>12</v>
      </c>
    </row>
    <row r="15" spans="1:4" x14ac:dyDescent="0.25">
      <c r="A15" t="s">
        <v>122</v>
      </c>
      <c r="B15" t="s">
        <v>2607</v>
      </c>
      <c r="C15">
        <v>2.9</v>
      </c>
      <c r="D15">
        <f>RANK(Under_five_mortality__deaths_1_000_live_births__–_2020_estimates__1[[#This Row],[2020 rate]],Under_five_mortality__deaths_1_000_live_births__–_2020_estimates__1[2020 rate],1)</f>
        <v>14</v>
      </c>
    </row>
    <row r="16" spans="1:4" x14ac:dyDescent="0.25">
      <c r="A16" t="s">
        <v>67</v>
      </c>
      <c r="B16" t="s">
        <v>2607</v>
      </c>
      <c r="C16">
        <v>2.9</v>
      </c>
      <c r="D16">
        <f>RANK(Under_five_mortality__deaths_1_000_live_births__–_2020_estimates__1[[#This Row],[2020 rate]],Under_five_mortality__deaths_1_000_live_births__–_2020_estimates__1[2020 rate],1)</f>
        <v>14</v>
      </c>
    </row>
    <row r="17" spans="1:4" x14ac:dyDescent="0.25">
      <c r="A17" t="s">
        <v>64</v>
      </c>
      <c r="B17" t="s">
        <v>2607</v>
      </c>
      <c r="C17">
        <v>2.9</v>
      </c>
      <c r="D17">
        <f>RANK(Under_five_mortality__deaths_1_000_live_births__–_2020_estimates__1[[#This Row],[2020 rate]],Under_five_mortality__deaths_1_000_live_births__–_2020_estimates__1[2020 rate],1)</f>
        <v>14</v>
      </c>
    </row>
    <row r="18" spans="1:4" x14ac:dyDescent="0.25">
      <c r="A18" t="s">
        <v>20</v>
      </c>
      <c r="B18" t="s">
        <v>2607</v>
      </c>
      <c r="C18">
        <v>3</v>
      </c>
      <c r="D18">
        <f>RANK(Under_five_mortality__deaths_1_000_live_births__–_2020_estimates__1[[#This Row],[2020 rate]],Under_five_mortality__deaths_1_000_live_births__–_2020_estimates__1[2020 rate],1)</f>
        <v>17</v>
      </c>
    </row>
    <row r="19" spans="1:4" x14ac:dyDescent="0.25">
      <c r="A19" t="s">
        <v>332</v>
      </c>
      <c r="B19" t="s">
        <v>2607</v>
      </c>
      <c r="C19">
        <v>3</v>
      </c>
      <c r="D19">
        <f>RANK(Under_five_mortality__deaths_1_000_live_births__–_2020_estimates__1[[#This Row],[2020 rate]],Under_five_mortality__deaths_1_000_live_births__–_2020_estimates__1[2020 rate],1)</f>
        <v>17</v>
      </c>
    </row>
    <row r="20" spans="1:4" x14ac:dyDescent="0.25">
      <c r="A20" t="s">
        <v>43</v>
      </c>
      <c r="B20" t="s">
        <v>2607</v>
      </c>
      <c r="C20">
        <v>3</v>
      </c>
      <c r="D20">
        <f>RANK(Under_five_mortality__deaths_1_000_live_births__–_2020_estimates__1[[#This Row],[2020 rate]],Under_five_mortality__deaths_1_000_live_births__–_2020_estimates__1[2020 rate],1)</f>
        <v>17</v>
      </c>
    </row>
    <row r="21" spans="1:4" x14ac:dyDescent="0.25">
      <c r="A21" t="s">
        <v>59</v>
      </c>
      <c r="B21" t="s">
        <v>2607</v>
      </c>
      <c r="C21">
        <v>3.2</v>
      </c>
      <c r="D21">
        <f>RANK(Under_five_mortality__deaths_1_000_live_births__–_2020_estimates__1[[#This Row],[2020 rate]],Under_five_mortality__deaths_1_000_live_births__–_2020_estimates__1[2020 rate],1)</f>
        <v>20</v>
      </c>
    </row>
    <row r="22" spans="1:4" x14ac:dyDescent="0.25">
      <c r="A22" t="s">
        <v>76</v>
      </c>
      <c r="B22" t="s">
        <v>2607</v>
      </c>
      <c r="C22">
        <v>3.3</v>
      </c>
      <c r="D22">
        <f>RANK(Under_five_mortality__deaths_1_000_live_births__–_2020_estimates__1[[#This Row],[2020 rate]],Under_five_mortality__deaths_1_000_live_births__–_2020_estimates__1[2020 rate],1)</f>
        <v>21</v>
      </c>
    </row>
    <row r="23" spans="1:4" x14ac:dyDescent="0.25">
      <c r="A23" t="s">
        <v>82</v>
      </c>
      <c r="B23" t="s">
        <v>2607</v>
      </c>
      <c r="C23">
        <v>3.3</v>
      </c>
      <c r="D23">
        <f>RANK(Under_five_mortality__deaths_1_000_live_births__–_2020_estimates__1[[#This Row],[2020 rate]],Under_five_mortality__deaths_1_000_live_births__–_2020_estimates__1[2020 rate],1)</f>
        <v>21</v>
      </c>
    </row>
    <row r="24" spans="1:4" x14ac:dyDescent="0.25">
      <c r="A24" t="s">
        <v>51</v>
      </c>
      <c r="B24" t="s">
        <v>2607</v>
      </c>
      <c r="C24">
        <v>3.6</v>
      </c>
      <c r="D24">
        <f>RANK(Under_five_mortality__deaths_1_000_live_births__–_2020_estimates__1[[#This Row],[2020 rate]],Under_five_mortality__deaths_1_000_live_births__–_2020_estimates__1[2020 rate],1)</f>
        <v>23</v>
      </c>
    </row>
    <row r="25" spans="1:4" x14ac:dyDescent="0.25">
      <c r="A25" t="s">
        <v>16</v>
      </c>
      <c r="B25" t="s">
        <v>2607</v>
      </c>
      <c r="C25">
        <v>3.6</v>
      </c>
      <c r="D25">
        <f>RANK(Under_five_mortality__deaths_1_000_live_births__–_2020_estimates__1[[#This Row],[2020 rate]],Under_five_mortality__deaths_1_000_live_births__–_2020_estimates__1[2020 rate],1)</f>
        <v>23</v>
      </c>
    </row>
    <row r="26" spans="1:4" x14ac:dyDescent="0.25">
      <c r="A26" t="s">
        <v>56</v>
      </c>
      <c r="B26" t="s">
        <v>2607</v>
      </c>
      <c r="C26">
        <v>3.6</v>
      </c>
      <c r="D26">
        <f>RANK(Under_five_mortality__deaths_1_000_live_births__–_2020_estimates__1[[#This Row],[2020 rate]],Under_five_mortality__deaths_1_000_live_births__–_2020_estimates__1[2020 rate],1)</f>
        <v>23</v>
      </c>
    </row>
    <row r="27" spans="1:4" x14ac:dyDescent="0.25">
      <c r="A27" t="s">
        <v>26</v>
      </c>
      <c r="B27" t="s">
        <v>2607</v>
      </c>
      <c r="C27">
        <v>3.7</v>
      </c>
      <c r="D27">
        <f>RANK(Under_five_mortality__deaths_1_000_live_births__–_2020_estimates__1[[#This Row],[2020 rate]],Under_five_mortality__deaths_1_000_live_births__–_2020_estimates__1[2020 rate],1)</f>
        <v>26</v>
      </c>
    </row>
    <row r="28" spans="1:4" x14ac:dyDescent="0.25">
      <c r="A28" t="s">
        <v>22</v>
      </c>
      <c r="B28" t="s">
        <v>2607</v>
      </c>
      <c r="C28">
        <v>3.7</v>
      </c>
      <c r="D28">
        <f>RANK(Under_five_mortality__deaths_1_000_live_births__–_2020_estimates__1[[#This Row],[2020 rate]],Under_five_mortality__deaths_1_000_live_births__–_2020_estimates__1[2020 rate],1)</f>
        <v>26</v>
      </c>
    </row>
    <row r="29" spans="1:4" x14ac:dyDescent="0.25">
      <c r="A29" t="s">
        <v>92</v>
      </c>
      <c r="B29" t="s">
        <v>2607</v>
      </c>
      <c r="C29">
        <v>4</v>
      </c>
      <c r="D29">
        <f>RANK(Under_five_mortality__deaths_1_000_live_births__–_2020_estimates__1[[#This Row],[2020 rate]],Under_five_mortality__deaths_1_000_live_births__–_2020_estimates__1[2020 rate],1)</f>
        <v>28</v>
      </c>
    </row>
    <row r="30" spans="1:4" x14ac:dyDescent="0.25">
      <c r="A30" t="s">
        <v>74</v>
      </c>
      <c r="B30" t="s">
        <v>2607</v>
      </c>
      <c r="C30">
        <v>4</v>
      </c>
      <c r="D30">
        <f>RANK(Under_five_mortality__deaths_1_000_live_births__–_2020_estimates__1[[#This Row],[2020 rate]],Under_five_mortality__deaths_1_000_live_births__–_2020_estimates__1[2020 rate],1)</f>
        <v>28</v>
      </c>
    </row>
    <row r="31" spans="1:4" x14ac:dyDescent="0.25">
      <c r="A31" t="s">
        <v>6</v>
      </c>
      <c r="B31" t="s">
        <v>2607</v>
      </c>
      <c r="C31">
        <v>4</v>
      </c>
      <c r="D31">
        <f>RANK(Under_five_mortality__deaths_1_000_live_births__–_2020_estimates__1[[#This Row],[2020 rate]],Under_five_mortality__deaths_1_000_live_births__–_2020_estimates__1[2020 rate],1)</f>
        <v>28</v>
      </c>
    </row>
    <row r="32" spans="1:4" x14ac:dyDescent="0.25">
      <c r="A32" t="s">
        <v>68</v>
      </c>
      <c r="B32" t="s">
        <v>2607</v>
      </c>
      <c r="C32">
        <v>4.0999999999999996</v>
      </c>
      <c r="D32">
        <f>RANK(Under_five_mortality__deaths_1_000_live_births__–_2020_estimates__1[[#This Row],[2020 rate]],Under_five_mortality__deaths_1_000_live_births__–_2020_estimates__1[2020 rate],1)</f>
        <v>31</v>
      </c>
    </row>
    <row r="33" spans="1:4" x14ac:dyDescent="0.25">
      <c r="A33" t="s">
        <v>30</v>
      </c>
      <c r="B33" t="s">
        <v>2607</v>
      </c>
      <c r="C33">
        <v>4.2</v>
      </c>
      <c r="D33">
        <f>RANK(Under_five_mortality__deaths_1_000_live_births__–_2020_estimates__1[[#This Row],[2020 rate]],Under_five_mortality__deaths_1_000_live_births__–_2020_estimates__1[2020 rate],1)</f>
        <v>32</v>
      </c>
    </row>
    <row r="34" spans="1:4" x14ac:dyDescent="0.25">
      <c r="A34" t="s">
        <v>24</v>
      </c>
      <c r="B34" t="s">
        <v>2607</v>
      </c>
      <c r="C34">
        <v>4.2</v>
      </c>
      <c r="D34">
        <f>RANK(Under_five_mortality__deaths_1_000_live_births__–_2020_estimates__1[[#This Row],[2020 rate]],Under_five_mortality__deaths_1_000_live_births__–_2020_estimates__1[2020 rate],1)</f>
        <v>32</v>
      </c>
    </row>
    <row r="35" spans="1:4" x14ac:dyDescent="0.25">
      <c r="A35" t="s">
        <v>33</v>
      </c>
      <c r="B35" t="s">
        <v>2607</v>
      </c>
      <c r="C35">
        <v>4.2</v>
      </c>
      <c r="D35">
        <f>RANK(Under_five_mortality__deaths_1_000_live_births__–_2020_estimates__1[[#This Row],[2020 rate]],Under_five_mortality__deaths_1_000_live_births__–_2020_estimates__1[2020 rate],1)</f>
        <v>32</v>
      </c>
    </row>
    <row r="36" spans="1:4" x14ac:dyDescent="0.25">
      <c r="A36" t="s">
        <v>61</v>
      </c>
      <c r="B36" t="s">
        <v>2607</v>
      </c>
      <c r="C36">
        <v>4.4000000000000004</v>
      </c>
      <c r="D36">
        <f>RANK(Under_five_mortality__deaths_1_000_live_births__–_2020_estimates__1[[#This Row],[2020 rate]],Under_five_mortality__deaths_1_000_live_births__–_2020_estimates__1[2020 rate],1)</f>
        <v>35</v>
      </c>
    </row>
    <row r="37" spans="1:4" x14ac:dyDescent="0.25">
      <c r="A37" t="s">
        <v>73</v>
      </c>
      <c r="B37" t="s">
        <v>2607</v>
      </c>
      <c r="C37">
        <v>4.4000000000000004</v>
      </c>
      <c r="D37">
        <f>RANK(Under_five_mortality__deaths_1_000_live_births__–_2020_estimates__1[[#This Row],[2020 rate]],Under_five_mortality__deaths_1_000_live_births__–_2020_estimates__1[2020 rate],1)</f>
        <v>35</v>
      </c>
    </row>
    <row r="38" spans="1:4" x14ac:dyDescent="0.25">
      <c r="A38" t="s">
        <v>78</v>
      </c>
      <c r="B38" t="s">
        <v>2607</v>
      </c>
      <c r="C38">
        <v>4.5999999999999996</v>
      </c>
      <c r="D38">
        <f>RANK(Under_five_mortality__deaths_1_000_live_births__–_2020_estimates__1[[#This Row],[2020 rate]],Under_five_mortality__deaths_1_000_live_births__–_2020_estimates__1[2020 rate],1)</f>
        <v>37</v>
      </c>
    </row>
    <row r="39" spans="1:4" x14ac:dyDescent="0.25">
      <c r="A39" t="s">
        <v>35</v>
      </c>
      <c r="B39" t="s">
        <v>2607</v>
      </c>
      <c r="C39">
        <v>4.7</v>
      </c>
      <c r="D39">
        <f>RANK(Under_five_mortality__deaths_1_000_live_births__–_2020_estimates__1[[#This Row],[2020 rate]],Under_five_mortality__deaths_1_000_live_births__–_2020_estimates__1[2020 rate],1)</f>
        <v>38</v>
      </c>
    </row>
    <row r="40" spans="1:4" x14ac:dyDescent="0.25">
      <c r="A40" t="s">
        <v>41</v>
      </c>
      <c r="B40" t="s">
        <v>2607</v>
      </c>
      <c r="C40">
        <v>5</v>
      </c>
      <c r="D40">
        <f>RANK(Under_five_mortality__deaths_1_000_live_births__–_2020_estimates__1[[#This Row],[2020 rate]],Under_five_mortality__deaths_1_000_live_births__–_2020_estimates__1[2020 rate],1)</f>
        <v>39</v>
      </c>
    </row>
    <row r="41" spans="1:4" x14ac:dyDescent="0.25">
      <c r="A41" t="s">
        <v>149</v>
      </c>
      <c r="B41" t="s">
        <v>2607</v>
      </c>
      <c r="C41">
        <v>5.0999999999999996</v>
      </c>
      <c r="D41">
        <f>RANK(Under_five_mortality__deaths_1_000_live_births__–_2020_estimates__1[[#This Row],[2020 rate]],Under_five_mortality__deaths_1_000_live_births__–_2020_estimates__1[2020 rate],1)</f>
        <v>40</v>
      </c>
    </row>
    <row r="42" spans="1:4" x14ac:dyDescent="0.25">
      <c r="A42" t="s">
        <v>103</v>
      </c>
      <c r="B42" t="s">
        <v>2607</v>
      </c>
      <c r="C42">
        <v>5.4</v>
      </c>
      <c r="D42">
        <f>RANK(Under_five_mortality__deaths_1_000_live_births__–_2020_estimates__1[[#This Row],[2020 rate]],Under_five_mortality__deaths_1_000_live_births__–_2020_estimates__1[2020 rate],1)</f>
        <v>41</v>
      </c>
    </row>
    <row r="43" spans="1:4" x14ac:dyDescent="0.25">
      <c r="A43" t="s">
        <v>116</v>
      </c>
      <c r="B43" t="s">
        <v>2607</v>
      </c>
      <c r="C43">
        <v>5.6</v>
      </c>
      <c r="D43">
        <f>RANK(Under_five_mortality__deaths_1_000_live_births__–_2020_estimates__1[[#This Row],[2020 rate]],Under_five_mortality__deaths_1_000_live_births__–_2020_estimates__1[2020 rate],1)</f>
        <v>42</v>
      </c>
    </row>
    <row r="44" spans="1:4" x14ac:dyDescent="0.25">
      <c r="A44" t="s">
        <v>141</v>
      </c>
      <c r="B44" t="s">
        <v>2607</v>
      </c>
      <c r="C44">
        <v>5.7</v>
      </c>
      <c r="D44">
        <f>RANK(Under_five_mortality__deaths_1_000_live_births__–_2020_estimates__1[[#This Row],[2020 rate]],Under_five_mortality__deaths_1_000_live_births__–_2020_estimates__1[2020 rate],1)</f>
        <v>43</v>
      </c>
    </row>
    <row r="45" spans="1:4" x14ac:dyDescent="0.25">
      <c r="A45" t="s">
        <v>80</v>
      </c>
      <c r="B45" t="s">
        <v>2607</v>
      </c>
      <c r="C45">
        <v>5.8</v>
      </c>
      <c r="D45">
        <f>RANK(Under_five_mortality__deaths_1_000_live_births__–_2020_estimates__1[[#This Row],[2020 rate]],Under_five_mortality__deaths_1_000_live_births__–_2020_estimates__1[2020 rate],1)</f>
        <v>44</v>
      </c>
    </row>
    <row r="46" spans="1:4" x14ac:dyDescent="0.25">
      <c r="A46" t="s">
        <v>91</v>
      </c>
      <c r="B46" t="s">
        <v>2607</v>
      </c>
      <c r="C46">
        <v>5.8</v>
      </c>
      <c r="D46">
        <f>RANK(Under_five_mortality__deaths_1_000_live_births__–_2020_estimates__1[[#This Row],[2020 rate]],Under_five_mortality__deaths_1_000_live_births__–_2020_estimates__1[2020 rate],1)</f>
        <v>44</v>
      </c>
    </row>
    <row r="47" spans="1:4" x14ac:dyDescent="0.25">
      <c r="A47" t="s">
        <v>148</v>
      </c>
      <c r="B47" t="s">
        <v>2607</v>
      </c>
      <c r="C47">
        <v>5.9</v>
      </c>
      <c r="D47">
        <f>RANK(Under_five_mortality__deaths_1_000_live_births__–_2020_estimates__1[[#This Row],[2020 rate]],Under_five_mortality__deaths_1_000_live_births__–_2020_estimates__1[2020 rate],1)</f>
        <v>46</v>
      </c>
    </row>
    <row r="48" spans="1:4" x14ac:dyDescent="0.25">
      <c r="A48" t="s">
        <v>125</v>
      </c>
      <c r="B48" t="s">
        <v>2607</v>
      </c>
      <c r="C48">
        <v>6.1</v>
      </c>
      <c r="D48">
        <f>RANK(Under_five_mortality__deaths_1_000_live_births__–_2020_estimates__1[[#This Row],[2020 rate]],Under_five_mortality__deaths_1_000_live_births__–_2020_estimates__1[2020 rate],1)</f>
        <v>47</v>
      </c>
    </row>
    <row r="49" spans="1:4" x14ac:dyDescent="0.25">
      <c r="A49" t="s">
        <v>99</v>
      </c>
      <c r="B49" t="s">
        <v>2607</v>
      </c>
      <c r="C49">
        <v>6.2</v>
      </c>
      <c r="D49">
        <f>RANK(Under_five_mortality__deaths_1_000_live_births__–_2020_estimates__1[[#This Row],[2020 rate]],Under_five_mortality__deaths_1_000_live_births__–_2020_estimates__1[2020 rate],1)</f>
        <v>48</v>
      </c>
    </row>
    <row r="50" spans="1:4" x14ac:dyDescent="0.25">
      <c r="A50" t="s">
        <v>47</v>
      </c>
      <c r="B50" t="s">
        <v>2607</v>
      </c>
      <c r="C50">
        <v>6.3</v>
      </c>
      <c r="D50">
        <f>RANK(Under_five_mortality__deaths_1_000_live_births__–_2020_estimates__1[[#This Row],[2020 rate]],Under_five_mortality__deaths_1_000_live_births__–_2020_estimates__1[2020 rate],1)</f>
        <v>49</v>
      </c>
    </row>
    <row r="51" spans="1:4" x14ac:dyDescent="0.25">
      <c r="A51" t="s">
        <v>101</v>
      </c>
      <c r="C51">
        <v>6.4</v>
      </c>
      <c r="D51">
        <f>RANK(Under_five_mortality__deaths_1_000_live_births__–_2020_estimates__1[[#This Row],[2020 rate]],Under_five_mortality__deaths_1_000_live_births__–_2020_estimates__1[2020 rate],1)</f>
        <v>50</v>
      </c>
    </row>
    <row r="52" spans="1:4" x14ac:dyDescent="0.25">
      <c r="A52" t="s">
        <v>57</v>
      </c>
      <c r="B52" t="s">
        <v>2607</v>
      </c>
      <c r="C52">
        <v>6.5</v>
      </c>
      <c r="D52">
        <f>RANK(Under_five_mortality__deaths_1_000_live_births__–_2020_estimates__1[[#This Row],[2020 rate]],Under_five_mortality__deaths_1_000_live_births__–_2020_estimates__1[2020 rate],1)</f>
        <v>51</v>
      </c>
    </row>
    <row r="53" spans="1:4" x14ac:dyDescent="0.25">
      <c r="A53" t="s">
        <v>38</v>
      </c>
      <c r="B53" t="s">
        <v>2607</v>
      </c>
      <c r="C53">
        <v>6.6</v>
      </c>
      <c r="D53">
        <f>RANK(Under_five_mortality__deaths_1_000_live_births__–_2020_estimates__1[[#This Row],[2020 rate]],Under_five_mortality__deaths_1_000_live_births__–_2020_estimates__1[2020 rate],1)</f>
        <v>52</v>
      </c>
    </row>
    <row r="54" spans="1:4" x14ac:dyDescent="0.25">
      <c r="A54" t="s">
        <v>70</v>
      </c>
      <c r="B54" t="s">
        <v>2607</v>
      </c>
      <c r="C54">
        <v>6.8</v>
      </c>
      <c r="D54">
        <f>RANK(Under_five_mortality__deaths_1_000_live_births__–_2020_estimates__1[[#This Row],[2020 rate]],Under_five_mortality__deaths_1_000_live_births__–_2020_estimates__1[2020 rate],1)</f>
        <v>53</v>
      </c>
    </row>
    <row r="55" spans="1:4" x14ac:dyDescent="0.25">
      <c r="A55" t="s">
        <v>86</v>
      </c>
      <c r="B55" t="s">
        <v>2607</v>
      </c>
      <c r="C55">
        <v>6.8</v>
      </c>
      <c r="D55">
        <f>RANK(Under_five_mortality__deaths_1_000_live_births__–_2020_estimates__1[[#This Row],[2020 rate]],Under_five_mortality__deaths_1_000_live_births__–_2020_estimates__1[2020 rate],1)</f>
        <v>53</v>
      </c>
    </row>
    <row r="56" spans="1:4" x14ac:dyDescent="0.25">
      <c r="A56" t="s">
        <v>100</v>
      </c>
      <c r="B56" t="s">
        <v>2607</v>
      </c>
      <c r="C56">
        <v>6.9</v>
      </c>
      <c r="D56">
        <f>RANK(Under_five_mortality__deaths_1_000_live_births__–_2020_estimates__1[[#This Row],[2020 rate]],Under_five_mortality__deaths_1_000_live_births__–_2020_estimates__1[2020 rate],1)</f>
        <v>55</v>
      </c>
    </row>
    <row r="57" spans="1:4" x14ac:dyDescent="0.25">
      <c r="A57" t="s">
        <v>140</v>
      </c>
      <c r="B57" t="s">
        <v>2607</v>
      </c>
      <c r="C57">
        <v>6.9</v>
      </c>
      <c r="D57">
        <f>RANK(Under_five_mortality__deaths_1_000_live_births__–_2020_estimates__1[[#This Row],[2020 rate]],Under_five_mortality__deaths_1_000_live_births__–_2020_estimates__1[2020 rate],1)</f>
        <v>55</v>
      </c>
    </row>
    <row r="58" spans="1:4" x14ac:dyDescent="0.25">
      <c r="A58" t="s">
        <v>188</v>
      </c>
      <c r="B58" t="s">
        <v>2607</v>
      </c>
      <c r="C58">
        <v>7</v>
      </c>
      <c r="D58">
        <f>RANK(Under_five_mortality__deaths_1_000_live_births__–_2020_estimates__1[[#This Row],[2020 rate]],Under_five_mortality__deaths_1_000_live_births__–_2020_estimates__1[2020 rate],1)</f>
        <v>57</v>
      </c>
    </row>
    <row r="59" spans="1:4" x14ac:dyDescent="0.25">
      <c r="A59" t="s">
        <v>81</v>
      </c>
      <c r="B59" t="s">
        <v>2607</v>
      </c>
      <c r="C59">
        <v>7</v>
      </c>
      <c r="D59">
        <f>RANK(Under_five_mortality__deaths_1_000_live_births__–_2020_estimates__1[[#This Row],[2020 rate]],Under_five_mortality__deaths_1_000_live_births__–_2020_estimates__1[2020 rate],1)</f>
        <v>57</v>
      </c>
    </row>
    <row r="60" spans="1:4" x14ac:dyDescent="0.25">
      <c r="A60" t="s">
        <v>133</v>
      </c>
      <c r="B60" t="s">
        <v>2607</v>
      </c>
      <c r="C60">
        <v>7.3</v>
      </c>
      <c r="D60">
        <f>RANK(Under_five_mortality__deaths_1_000_live_births__–_2020_estimates__1[[#This Row],[2020 rate]],Under_five_mortality__deaths_1_000_live_births__–_2020_estimates__1[2020 rate],1)</f>
        <v>59</v>
      </c>
    </row>
    <row r="61" spans="1:4" x14ac:dyDescent="0.25">
      <c r="A61" t="s">
        <v>152</v>
      </c>
      <c r="B61" t="s">
        <v>2607</v>
      </c>
      <c r="C61">
        <v>7.6</v>
      </c>
      <c r="D61">
        <f>RANK(Under_five_mortality__deaths_1_000_live_births__–_2020_estimates__1[[#This Row],[2020 rate]],Under_five_mortality__deaths_1_000_live_births__–_2020_estimates__1[2020 rate],1)</f>
        <v>60</v>
      </c>
    </row>
    <row r="62" spans="1:4" x14ac:dyDescent="0.25">
      <c r="A62" t="s">
        <v>114</v>
      </c>
      <c r="B62" t="s">
        <v>2607</v>
      </c>
      <c r="C62">
        <v>7.9</v>
      </c>
      <c r="D62">
        <f>RANK(Under_five_mortality__deaths_1_000_live_births__–_2020_estimates__1[[#This Row],[2020 rate]],Under_five_mortality__deaths_1_000_live_births__–_2020_estimates__1[2020 rate],1)</f>
        <v>61</v>
      </c>
    </row>
    <row r="63" spans="1:4" x14ac:dyDescent="0.25">
      <c r="A63" t="s">
        <v>172</v>
      </c>
      <c r="B63" t="s">
        <v>2607</v>
      </c>
      <c r="C63">
        <v>8.1</v>
      </c>
      <c r="D63">
        <f>RANK(Under_five_mortality__deaths_1_000_live_births__–_2020_estimates__1[[#This Row],[2020 rate]],Under_five_mortality__deaths_1_000_live_births__–_2020_estimates__1[2020 rate],1)</f>
        <v>62</v>
      </c>
    </row>
    <row r="64" spans="1:4" x14ac:dyDescent="0.25">
      <c r="A64" t="s">
        <v>93</v>
      </c>
      <c r="B64" t="s">
        <v>2607</v>
      </c>
      <c r="C64">
        <v>8.6</v>
      </c>
      <c r="D64">
        <f>RANK(Under_five_mortality__deaths_1_000_live_births__–_2020_estimates__1[[#This Row],[2020 rate]],Under_five_mortality__deaths_1_000_live_births__–_2020_estimates__1[2020 rate],1)</f>
        <v>63</v>
      </c>
    </row>
    <row r="65" spans="1:4" x14ac:dyDescent="0.25">
      <c r="A65" t="s">
        <v>112</v>
      </c>
      <c r="B65" t="s">
        <v>2607</v>
      </c>
      <c r="C65">
        <v>8.6</v>
      </c>
      <c r="D65">
        <f>RANK(Under_five_mortality__deaths_1_000_live_births__–_2020_estimates__1[[#This Row],[2020 rate]],Under_five_mortality__deaths_1_000_live_births__–_2020_estimates__1[2020 rate],1)</f>
        <v>63</v>
      </c>
    </row>
    <row r="66" spans="1:4" x14ac:dyDescent="0.25">
      <c r="A66" t="s">
        <v>117</v>
      </c>
      <c r="B66" t="s">
        <v>2607</v>
      </c>
      <c r="C66">
        <v>8.6999999999999993</v>
      </c>
      <c r="D66">
        <f>RANK(Under_five_mortality__deaths_1_000_live_births__–_2020_estimates__1[[#This Row],[2020 rate]],Under_five_mortality__deaths_1_000_live_births__–_2020_estimates__1[2020 rate],1)</f>
        <v>65</v>
      </c>
    </row>
    <row r="67" spans="1:4" x14ac:dyDescent="0.25">
      <c r="A67" t="s">
        <v>95</v>
      </c>
      <c r="B67" t="s">
        <v>2607</v>
      </c>
      <c r="C67">
        <v>8.9</v>
      </c>
      <c r="D67">
        <f>RANK(Under_five_mortality__deaths_1_000_live_births__–_2020_estimates__1[[#This Row],[2020 rate]],Under_five_mortality__deaths_1_000_live_births__–_2020_estimates__1[2020 rate],1)</f>
        <v>66</v>
      </c>
    </row>
    <row r="68" spans="1:4" x14ac:dyDescent="0.25">
      <c r="A68" t="s">
        <v>109</v>
      </c>
      <c r="B68" t="s">
        <v>2607</v>
      </c>
      <c r="C68">
        <v>9.3000000000000007</v>
      </c>
      <c r="D68">
        <f>RANK(Under_five_mortality__deaths_1_000_live_births__–_2020_estimates__1[[#This Row],[2020 rate]],Under_five_mortality__deaths_1_000_live_births__–_2020_estimates__1[2020 rate],1)</f>
        <v>67</v>
      </c>
    </row>
    <row r="69" spans="1:4" x14ac:dyDescent="0.25">
      <c r="A69" t="s">
        <v>89</v>
      </c>
      <c r="B69" t="s">
        <v>2607</v>
      </c>
      <c r="C69">
        <v>9.5</v>
      </c>
      <c r="D69">
        <f>RANK(Under_five_mortality__deaths_1_000_live_births__–_2020_estimates__1[[#This Row],[2020 rate]],Under_five_mortality__deaths_1_000_live_births__–_2020_estimates__1[2020 rate],1)</f>
        <v>68</v>
      </c>
    </row>
    <row r="70" spans="1:4" x14ac:dyDescent="0.25">
      <c r="A70" t="s">
        <v>131</v>
      </c>
      <c r="B70" t="s">
        <v>2607</v>
      </c>
      <c r="C70">
        <v>9.8000000000000007</v>
      </c>
      <c r="D70">
        <f>RANK(Under_five_mortality__deaths_1_000_live_births__–_2020_estimates__1[[#This Row],[2020 rate]],Under_five_mortality__deaths_1_000_live_births__–_2020_estimates__1[2020 rate],1)</f>
        <v>69</v>
      </c>
    </row>
    <row r="71" spans="1:4" x14ac:dyDescent="0.25">
      <c r="A71" t="s">
        <v>120</v>
      </c>
      <c r="B71" t="s">
        <v>2607</v>
      </c>
      <c r="C71">
        <v>10</v>
      </c>
      <c r="D71">
        <f>RANK(Under_five_mortality__deaths_1_000_live_births__–_2020_estimates__1[[#This Row],[2020 rate]],Under_five_mortality__deaths_1_000_live_births__–_2020_estimates__1[2020 rate],1)</f>
        <v>70</v>
      </c>
    </row>
    <row r="72" spans="1:4" x14ac:dyDescent="0.25">
      <c r="A72" t="s">
        <v>135</v>
      </c>
      <c r="B72" t="s">
        <v>2607</v>
      </c>
      <c r="C72">
        <v>10.9</v>
      </c>
      <c r="D72">
        <f>RANK(Under_five_mortality__deaths_1_000_live_births__–_2020_estimates__1[[#This Row],[2020 rate]],Under_five_mortality__deaths_1_000_live_births__–_2020_estimates__1[2020 rate],1)</f>
        <v>71</v>
      </c>
    </row>
    <row r="73" spans="1:4" x14ac:dyDescent="0.25">
      <c r="A73" t="s">
        <v>106</v>
      </c>
      <c r="B73" t="s">
        <v>2607</v>
      </c>
      <c r="C73">
        <v>11</v>
      </c>
      <c r="D73">
        <f>RANK(Under_five_mortality__deaths_1_000_live_births__–_2020_estimates__1[[#This Row],[2020 rate]],Under_five_mortality__deaths_1_000_live_births__–_2020_estimates__1[2020 rate],1)</f>
        <v>72</v>
      </c>
    </row>
    <row r="74" spans="1:4" x14ac:dyDescent="0.25">
      <c r="A74" t="s">
        <v>156</v>
      </c>
      <c r="B74" t="s">
        <v>2607</v>
      </c>
      <c r="C74">
        <v>11.1</v>
      </c>
      <c r="D74">
        <f>RANK(Under_five_mortality__deaths_1_000_live_births__–_2020_estimates__1[[#This Row],[2020 rate]],Under_five_mortality__deaths_1_000_live_births__–_2020_estimates__1[2020 rate],1)</f>
        <v>73</v>
      </c>
    </row>
    <row r="75" spans="1:4" x14ac:dyDescent="0.25">
      <c r="A75" t="s">
        <v>159</v>
      </c>
      <c r="B75" t="s">
        <v>2607</v>
      </c>
      <c r="C75">
        <v>11.1</v>
      </c>
      <c r="D75">
        <f>RANK(Under_five_mortality__deaths_1_000_live_births__–_2020_estimates__1[[#This Row],[2020 rate]],Under_five_mortality__deaths_1_000_live_births__–_2020_estimates__1[2020 rate],1)</f>
        <v>73</v>
      </c>
    </row>
    <row r="76" spans="1:4" x14ac:dyDescent="0.25">
      <c r="A76" t="s">
        <v>170</v>
      </c>
      <c r="B76" t="s">
        <v>2607</v>
      </c>
      <c r="C76">
        <v>11.4</v>
      </c>
      <c r="D76">
        <f>RANK(Under_five_mortality__deaths_1_000_live_births__–_2020_estimates__1[[#This Row],[2020 rate]],Under_five_mortality__deaths_1_000_live_births__–_2020_estimates__1[2020 rate],1)</f>
        <v>75</v>
      </c>
    </row>
    <row r="77" spans="1:4" x14ac:dyDescent="0.25">
      <c r="A77" t="s">
        <v>102</v>
      </c>
      <c r="B77" t="s">
        <v>2607</v>
      </c>
      <c r="C77">
        <v>11.5</v>
      </c>
      <c r="D77">
        <f>RANK(Under_five_mortality__deaths_1_000_live_births__–_2020_estimates__1[[#This Row],[2020 rate]],Under_five_mortality__deaths_1_000_live_births__–_2020_estimates__1[2020 rate],1)</f>
        <v>76</v>
      </c>
    </row>
    <row r="78" spans="1:4" x14ac:dyDescent="0.25">
      <c r="A78" t="s">
        <v>200</v>
      </c>
      <c r="B78" t="s">
        <v>2607</v>
      </c>
      <c r="C78">
        <v>11.7</v>
      </c>
      <c r="D78">
        <f>RANK(Under_five_mortality__deaths_1_000_live_births__–_2020_estimates__1[[#This Row],[2020 rate]],Under_five_mortality__deaths_1_000_live_births__–_2020_estimates__1[2020 rate],1)</f>
        <v>77</v>
      </c>
    </row>
    <row r="79" spans="1:4" x14ac:dyDescent="0.25">
      <c r="A79" t="s">
        <v>111</v>
      </c>
      <c r="B79" t="s">
        <v>2607</v>
      </c>
      <c r="C79">
        <v>12.2</v>
      </c>
      <c r="D79">
        <f>RANK(Under_five_mortality__deaths_1_000_live_births__–_2020_estimates__1[[#This Row],[2020 rate]],Under_five_mortality__deaths_1_000_live_births__–_2020_estimates__1[2020 rate],1)</f>
        <v>78</v>
      </c>
    </row>
    <row r="80" spans="1:4" x14ac:dyDescent="0.25">
      <c r="A80" t="s">
        <v>104</v>
      </c>
      <c r="C80">
        <v>12.3</v>
      </c>
      <c r="D80">
        <f>RANK(Under_five_mortality__deaths_1_000_live_births__–_2020_estimates__1[[#This Row],[2020 rate]],Under_five_mortality__deaths_1_000_live_births__–_2020_estimates__1[2020 rate],1)</f>
        <v>79</v>
      </c>
    </row>
    <row r="81" spans="1:4" x14ac:dyDescent="0.25">
      <c r="A81" t="s">
        <v>154</v>
      </c>
      <c r="B81" t="s">
        <v>2607</v>
      </c>
      <c r="C81">
        <v>12.8</v>
      </c>
      <c r="D81">
        <f>RANK(Under_five_mortality__deaths_1_000_live_births__–_2020_estimates__1[[#This Row],[2020 rate]],Under_five_mortality__deaths_1_000_live_births__–_2020_estimates__1[2020 rate],1)</f>
        <v>80</v>
      </c>
    </row>
    <row r="82" spans="1:4" x14ac:dyDescent="0.25">
      <c r="A82" t="s">
        <v>215</v>
      </c>
      <c r="B82" t="s">
        <v>2607</v>
      </c>
      <c r="C82">
        <v>12.9</v>
      </c>
      <c r="D82">
        <f>RANK(Under_five_mortality__deaths_1_000_live_births__–_2020_estimates__1[[#This Row],[2020 rate]],Under_five_mortality__deaths_1_000_live_births__–_2020_estimates__1[2020 rate],1)</f>
        <v>81</v>
      </c>
    </row>
    <row r="83" spans="1:4" x14ac:dyDescent="0.25">
      <c r="A83" t="s">
        <v>139</v>
      </c>
      <c r="B83" t="s">
        <v>2607</v>
      </c>
      <c r="C83">
        <v>12.9</v>
      </c>
      <c r="D83">
        <f>RANK(Under_five_mortality__deaths_1_000_live_births__–_2020_estimates__1[[#This Row],[2020 rate]],Under_five_mortality__deaths_1_000_live_births__–_2020_estimates__1[2020 rate],1)</f>
        <v>81</v>
      </c>
    </row>
    <row r="84" spans="1:4" x14ac:dyDescent="0.25">
      <c r="A84" t="s">
        <v>147</v>
      </c>
      <c r="B84" t="s">
        <v>2607</v>
      </c>
      <c r="C84">
        <v>13</v>
      </c>
      <c r="D84">
        <f>RANK(Under_five_mortality__deaths_1_000_live_births__–_2020_estimates__1[[#This Row],[2020 rate]],Under_five_mortality__deaths_1_000_live_births__–_2020_estimates__1[2020 rate],1)</f>
        <v>83</v>
      </c>
    </row>
    <row r="85" spans="1:4" x14ac:dyDescent="0.25">
      <c r="A85" t="s">
        <v>157</v>
      </c>
      <c r="B85" t="s">
        <v>2607</v>
      </c>
      <c r="C85">
        <v>13.2</v>
      </c>
      <c r="D85">
        <f>RANK(Under_five_mortality__deaths_1_000_live_births__–_2020_estimates__1[[#This Row],[2020 rate]],Under_five_mortality__deaths_1_000_live_births__–_2020_estimates__1[2020 rate],1)</f>
        <v>84</v>
      </c>
    </row>
    <row r="86" spans="1:4" x14ac:dyDescent="0.25">
      <c r="A86" t="s">
        <v>196</v>
      </c>
      <c r="B86" t="s">
        <v>2607</v>
      </c>
      <c r="C86">
        <v>13.3</v>
      </c>
      <c r="D86">
        <f>RANK(Under_five_mortality__deaths_1_000_live_births__–_2020_estimates__1[[#This Row],[2020 rate]],Under_five_mortality__deaths_1_000_live_births__–_2020_estimates__1[2020 rate],1)</f>
        <v>85</v>
      </c>
    </row>
    <row r="87" spans="1:4" x14ac:dyDescent="0.25">
      <c r="A87" t="s">
        <v>137</v>
      </c>
      <c r="B87" t="s">
        <v>2607</v>
      </c>
      <c r="C87">
        <v>13.7</v>
      </c>
      <c r="D87">
        <f>RANK(Under_five_mortality__deaths_1_000_live_births__–_2020_estimates__1[[#This Row],[2020 rate]],Under_five_mortality__deaths_1_000_live_births__–_2020_estimates__1[2020 rate],1)</f>
        <v>86</v>
      </c>
    </row>
    <row r="88" spans="1:4" x14ac:dyDescent="0.25">
      <c r="A88" t="s">
        <v>119</v>
      </c>
      <c r="B88" t="s">
        <v>2607</v>
      </c>
      <c r="C88">
        <v>13.9</v>
      </c>
      <c r="D88">
        <f>RANK(Under_five_mortality__deaths_1_000_live_births__–_2020_estimates__1[[#This Row],[2020 rate]],Under_five_mortality__deaths_1_000_live_births__–_2020_estimates__1[2020 rate],1)</f>
        <v>87</v>
      </c>
    </row>
    <row r="89" spans="1:4" x14ac:dyDescent="0.25">
      <c r="A89" t="s">
        <v>181</v>
      </c>
      <c r="B89" t="s">
        <v>2607</v>
      </c>
      <c r="C89">
        <v>13.9</v>
      </c>
      <c r="D89">
        <f>RANK(Under_five_mortality__deaths_1_000_live_births__–_2020_estimates__1[[#This Row],[2020 rate]],Under_five_mortality__deaths_1_000_live_births__–_2020_estimates__1[2020 rate],1)</f>
        <v>87</v>
      </c>
    </row>
    <row r="90" spans="1:4" x14ac:dyDescent="0.25">
      <c r="A90" t="s">
        <v>143</v>
      </c>
      <c r="B90" t="s">
        <v>2607</v>
      </c>
      <c r="C90">
        <v>14.1</v>
      </c>
      <c r="D90">
        <f>RANK(Under_five_mortality__deaths_1_000_live_births__–_2020_estimates__1[[#This Row],[2020 rate]],Under_five_mortality__deaths_1_000_live_births__–_2020_estimates__1[2020 rate],1)</f>
        <v>89</v>
      </c>
    </row>
    <row r="91" spans="1:4" x14ac:dyDescent="0.25">
      <c r="A91" t="s">
        <v>222</v>
      </c>
      <c r="B91" t="s">
        <v>2607</v>
      </c>
      <c r="C91">
        <v>14.2</v>
      </c>
      <c r="D91">
        <f>RANK(Under_five_mortality__deaths_1_000_live_births__–_2020_estimates__1[[#This Row],[2020 rate]],Under_five_mortality__deaths_1_000_live_births__–_2020_estimates__1[2020 rate],1)</f>
        <v>90</v>
      </c>
    </row>
    <row r="92" spans="1:4" x14ac:dyDescent="0.25">
      <c r="A92" t="s">
        <v>105</v>
      </c>
      <c r="B92" t="s">
        <v>2607</v>
      </c>
      <c r="C92">
        <v>14.3</v>
      </c>
      <c r="D92">
        <f>RANK(Under_five_mortality__deaths_1_000_live_births__–_2020_estimates__1[[#This Row],[2020 rate]],Under_five_mortality__deaths_1_000_live_births__–_2020_estimates__1[2020 rate],1)</f>
        <v>91</v>
      </c>
    </row>
    <row r="93" spans="1:4" x14ac:dyDescent="0.25">
      <c r="A93" t="s">
        <v>150</v>
      </c>
      <c r="B93" t="s">
        <v>2607</v>
      </c>
      <c r="C93">
        <v>14.5</v>
      </c>
      <c r="D93">
        <f>RANK(Under_five_mortality__deaths_1_000_live_births__–_2020_estimates__1[[#This Row],[2020 rate]],Under_five_mortality__deaths_1_000_live_births__–_2020_estimates__1[2020 rate],1)</f>
        <v>92</v>
      </c>
    </row>
    <row r="94" spans="1:4" x14ac:dyDescent="0.25">
      <c r="A94" t="s">
        <v>171</v>
      </c>
      <c r="B94" t="s">
        <v>2607</v>
      </c>
      <c r="C94">
        <v>15</v>
      </c>
      <c r="D94">
        <f>RANK(Under_five_mortality__deaths_1_000_live_births__–_2020_estimates__1[[#This Row],[2020 rate]],Under_five_mortality__deaths_1_000_live_births__–_2020_estimates__1[2020 rate],1)</f>
        <v>93</v>
      </c>
    </row>
    <row r="95" spans="1:4" x14ac:dyDescent="0.25">
      <c r="A95" t="s">
        <v>97</v>
      </c>
      <c r="B95" t="s">
        <v>2607</v>
      </c>
      <c r="C95">
        <v>15</v>
      </c>
      <c r="D95">
        <f>RANK(Under_five_mortality__deaths_1_000_live_births__–_2020_estimates__1[[#This Row],[2020 rate]],Under_five_mortality__deaths_1_000_live_births__–_2020_estimates__1[2020 rate],1)</f>
        <v>93</v>
      </c>
    </row>
    <row r="96" spans="1:4" x14ac:dyDescent="0.25">
      <c r="A96" t="s">
        <v>166</v>
      </c>
      <c r="B96" t="s">
        <v>2607</v>
      </c>
      <c r="C96">
        <v>15.4</v>
      </c>
      <c r="D96">
        <f>RANK(Under_five_mortality__deaths_1_000_live_births__–_2020_estimates__1[[#This Row],[2020 rate]],Under_five_mortality__deaths_1_000_live_births__–_2020_estimates__1[2020 rate],1)</f>
        <v>95</v>
      </c>
    </row>
    <row r="97" spans="1:4" x14ac:dyDescent="0.25">
      <c r="A97" t="s">
        <v>220</v>
      </c>
      <c r="B97" t="s">
        <v>2607</v>
      </c>
      <c r="C97">
        <v>16</v>
      </c>
      <c r="D97">
        <f>RANK(Under_five_mortality__deaths_1_000_live_births__–_2020_estimates__1[[#This Row],[2020 rate]],Under_five_mortality__deaths_1_000_live_births__–_2020_estimates__1[2020 rate],1)</f>
        <v>96</v>
      </c>
    </row>
    <row r="98" spans="1:4" x14ac:dyDescent="0.25">
      <c r="A98" t="s">
        <v>234</v>
      </c>
      <c r="B98" t="s">
        <v>2607</v>
      </c>
      <c r="C98">
        <v>16.100000000000001</v>
      </c>
      <c r="D98">
        <f>RANK(Under_five_mortality__deaths_1_000_live_births__–_2020_estimates__1[[#This Row],[2020 rate]],Under_five_mortality__deaths_1_000_live_births__–_2020_estimates__1[2020 rate],1)</f>
        <v>97</v>
      </c>
    </row>
    <row r="99" spans="1:4" x14ac:dyDescent="0.25">
      <c r="A99" t="s">
        <v>230</v>
      </c>
      <c r="B99" t="s">
        <v>2607</v>
      </c>
      <c r="C99">
        <v>16.2</v>
      </c>
      <c r="D99">
        <f>RANK(Under_five_mortality__deaths_1_000_live_births__–_2020_estimates__1[[#This Row],[2020 rate]],Under_five_mortality__deaths_1_000_live_births__–_2020_estimates__1[2020 rate],1)</f>
        <v>98</v>
      </c>
    </row>
    <row r="100" spans="1:4" x14ac:dyDescent="0.25">
      <c r="A100" t="s">
        <v>130</v>
      </c>
      <c r="B100" t="s">
        <v>2607</v>
      </c>
      <c r="C100">
        <v>16.399999999999999</v>
      </c>
      <c r="D100">
        <f>RANK(Under_five_mortality__deaths_1_000_live_births__–_2020_estimates__1[[#This Row],[2020 rate]],Under_five_mortality__deaths_1_000_live_births__–_2020_estimates__1[2020 rate],1)</f>
        <v>99</v>
      </c>
    </row>
    <row r="101" spans="1:4" x14ac:dyDescent="0.25">
      <c r="A101" t="s">
        <v>128</v>
      </c>
      <c r="B101" t="s">
        <v>2607</v>
      </c>
      <c r="C101">
        <v>16.5</v>
      </c>
      <c r="D101">
        <f>RANK(Under_five_mortality__deaths_1_000_live_births__–_2020_estimates__1[[#This Row],[2020 rate]],Under_five_mortality__deaths_1_000_live_births__–_2020_estimates__1[2020 rate],1)</f>
        <v>100</v>
      </c>
    </row>
    <row r="102" spans="1:4" x14ac:dyDescent="0.25">
      <c r="A102" t="s">
        <v>744</v>
      </c>
      <c r="B102" t="s">
        <v>2607</v>
      </c>
      <c r="C102">
        <v>16.5</v>
      </c>
      <c r="D102">
        <f>RANK(Under_five_mortality__deaths_1_000_live_births__–_2020_estimates__1[[#This Row],[2020 rate]],Under_five_mortality__deaths_1_000_live_births__–_2020_estimates__1[2020 rate],1)</f>
        <v>100</v>
      </c>
    </row>
    <row r="103" spans="1:4" x14ac:dyDescent="0.25">
      <c r="A103" t="s">
        <v>2602</v>
      </c>
      <c r="C103">
        <v>16.5</v>
      </c>
      <c r="D103">
        <f>RANK(Under_five_mortality__deaths_1_000_live_births__–_2020_estimates__1[[#This Row],[2020 rate]],Under_five_mortality__deaths_1_000_live_births__–_2020_estimates__1[2020 rate],1)</f>
        <v>100</v>
      </c>
    </row>
    <row r="104" spans="1:4" x14ac:dyDescent="0.25">
      <c r="A104" t="s">
        <v>107</v>
      </c>
      <c r="B104" t="s">
        <v>2607</v>
      </c>
      <c r="C104">
        <v>16.600000000000001</v>
      </c>
      <c r="D104">
        <f>RANK(Under_five_mortality__deaths_1_000_live_births__–_2020_estimates__1[[#This Row],[2020 rate]],Under_five_mortality__deaths_1_000_live_births__–_2020_estimates__1[2020 rate],1)</f>
        <v>103</v>
      </c>
    </row>
    <row r="105" spans="1:4" x14ac:dyDescent="0.25">
      <c r="A105" t="s">
        <v>173</v>
      </c>
      <c r="B105" t="s">
        <v>2607</v>
      </c>
      <c r="C105">
        <v>16.600000000000001</v>
      </c>
      <c r="D105">
        <f>RANK(Under_five_mortality__deaths_1_000_live_births__–_2020_estimates__1[[#This Row],[2020 rate]],Under_five_mortality__deaths_1_000_live_births__–_2020_estimates__1[2020 rate],1)</f>
        <v>103</v>
      </c>
    </row>
    <row r="106" spans="1:4" x14ac:dyDescent="0.25">
      <c r="A106" t="s">
        <v>127</v>
      </c>
      <c r="C106">
        <v>16.899999999999999</v>
      </c>
      <c r="D106">
        <f>RANK(Under_five_mortality__deaths_1_000_live_births__–_2020_estimates__1[[#This Row],[2020 rate]],Under_five_mortality__deaths_1_000_live_births__–_2020_estimates__1[2020 rate],1)</f>
        <v>105</v>
      </c>
    </row>
    <row r="107" spans="1:4" x14ac:dyDescent="0.25">
      <c r="A107" t="s">
        <v>197</v>
      </c>
      <c r="B107" t="s">
        <v>2607</v>
      </c>
      <c r="C107">
        <v>17</v>
      </c>
      <c r="D107">
        <f>RANK(Under_five_mortality__deaths_1_000_live_births__–_2020_estimates__1[[#This Row],[2020 rate]],Under_five_mortality__deaths_1_000_live_births__–_2020_estimates__1[2020 rate],1)</f>
        <v>106</v>
      </c>
    </row>
    <row r="108" spans="1:4" x14ac:dyDescent="0.25">
      <c r="A108" t="s">
        <v>199</v>
      </c>
      <c r="B108" t="s">
        <v>2607</v>
      </c>
      <c r="C108">
        <v>17.5</v>
      </c>
      <c r="D108">
        <f>RANK(Under_five_mortality__deaths_1_000_live_births__–_2020_estimates__1[[#This Row],[2020 rate]],Under_five_mortality__deaths_1_000_live_births__–_2020_estimates__1[2020 rate],1)</f>
        <v>107</v>
      </c>
    </row>
    <row r="109" spans="1:4" x14ac:dyDescent="0.25">
      <c r="A109" t="s">
        <v>210</v>
      </c>
      <c r="B109" t="s">
        <v>2607</v>
      </c>
      <c r="C109">
        <v>17.600000000000001</v>
      </c>
      <c r="D109">
        <f>RANK(Under_five_mortality__deaths_1_000_live_births__–_2020_estimates__1[[#This Row],[2020 rate]],Under_five_mortality__deaths_1_000_live_births__–_2020_estimates__1[2020 rate],1)</f>
        <v>108</v>
      </c>
    </row>
    <row r="110" spans="1:4" x14ac:dyDescent="0.25">
      <c r="A110" t="s">
        <v>203</v>
      </c>
      <c r="B110" t="s">
        <v>2607</v>
      </c>
      <c r="C110">
        <v>18.7</v>
      </c>
      <c r="D110">
        <f>RANK(Under_five_mortality__deaths_1_000_live_births__–_2020_estimates__1[[#This Row],[2020 rate]],Under_five_mortality__deaths_1_000_live_births__–_2020_estimates__1[2020 rate],1)</f>
        <v>109</v>
      </c>
    </row>
    <row r="111" spans="1:4" x14ac:dyDescent="0.25">
      <c r="A111" t="s">
        <v>177</v>
      </c>
      <c r="B111" t="s">
        <v>2607</v>
      </c>
      <c r="C111">
        <v>18.899999999999999</v>
      </c>
      <c r="D111">
        <f>RANK(Under_five_mortality__deaths_1_000_live_births__–_2020_estimates__1[[#This Row],[2020 rate]],Under_five_mortality__deaths_1_000_live_births__–_2020_estimates__1[2020 rate],1)</f>
        <v>110</v>
      </c>
    </row>
    <row r="112" spans="1:4" x14ac:dyDescent="0.25">
      <c r="A112" t="s">
        <v>155</v>
      </c>
      <c r="B112" t="s">
        <v>2607</v>
      </c>
      <c r="C112">
        <v>19.399999999999999</v>
      </c>
      <c r="D112">
        <f>RANK(Under_five_mortality__deaths_1_000_live_births__–_2020_estimates__1[[#This Row],[2020 rate]],Under_five_mortality__deaths_1_000_live_births__–_2020_estimates__1[2020 rate],1)</f>
        <v>111</v>
      </c>
    </row>
    <row r="113" spans="1:4" x14ac:dyDescent="0.25">
      <c r="A113" t="s">
        <v>258</v>
      </c>
      <c r="B113" t="s">
        <v>2607</v>
      </c>
      <c r="C113">
        <v>19.399999999999999</v>
      </c>
      <c r="D113">
        <f>RANK(Under_five_mortality__deaths_1_000_live_births__–_2020_estimates__1[[#This Row],[2020 rate]],Under_five_mortality__deaths_1_000_live_births__–_2020_estimates__1[2020 rate],1)</f>
        <v>111</v>
      </c>
    </row>
    <row r="114" spans="1:4" x14ac:dyDescent="0.25">
      <c r="A114" t="s">
        <v>179</v>
      </c>
      <c r="B114" t="s">
        <v>2607</v>
      </c>
      <c r="C114">
        <v>19.5</v>
      </c>
      <c r="D114">
        <f>RANK(Under_five_mortality__deaths_1_000_live_births__–_2020_estimates__1[[#This Row],[2020 rate]],Under_five_mortality__deaths_1_000_live_births__–_2020_estimates__1[2020 rate],1)</f>
        <v>113</v>
      </c>
    </row>
    <row r="115" spans="1:4" x14ac:dyDescent="0.25">
      <c r="A115" t="s">
        <v>183</v>
      </c>
      <c r="B115" t="s">
        <v>2607</v>
      </c>
      <c r="C115">
        <v>20.9</v>
      </c>
      <c r="D115">
        <f>RANK(Under_five_mortality__deaths_1_000_live_births__–_2020_estimates__1[[#This Row],[2020 rate]],Under_five_mortality__deaths_1_000_live_births__–_2020_estimates__1[2020 rate],1)</f>
        <v>114</v>
      </c>
    </row>
    <row r="116" spans="1:4" x14ac:dyDescent="0.25">
      <c r="A116" t="s">
        <v>223</v>
      </c>
      <c r="B116" t="s">
        <v>2607</v>
      </c>
      <c r="C116">
        <v>22</v>
      </c>
      <c r="D116">
        <f>RANK(Under_five_mortality__deaths_1_000_live_births__–_2020_estimates__1[[#This Row],[2020 rate]],Under_five_mortality__deaths_1_000_live_births__–_2020_estimates__1[2020 rate],1)</f>
        <v>115</v>
      </c>
    </row>
    <row r="117" spans="1:4" x14ac:dyDescent="0.25">
      <c r="A117" t="s">
        <v>259</v>
      </c>
      <c r="B117" t="s">
        <v>2607</v>
      </c>
      <c r="C117">
        <v>22.4</v>
      </c>
      <c r="D117">
        <f>RANK(Under_five_mortality__deaths_1_000_live_births__–_2020_estimates__1[[#This Row],[2020 rate]],Under_five_mortality__deaths_1_000_live_births__–_2020_estimates__1[2020 rate],1)</f>
        <v>116</v>
      </c>
    </row>
    <row r="118" spans="1:4" x14ac:dyDescent="0.25">
      <c r="A118" t="s">
        <v>191</v>
      </c>
      <c r="B118" t="s">
        <v>2607</v>
      </c>
      <c r="C118">
        <v>23</v>
      </c>
      <c r="D118">
        <f>RANK(Under_five_mortality__deaths_1_000_live_births__–_2020_estimates__1[[#This Row],[2020 rate]],Under_five_mortality__deaths_1_000_live_births__–_2020_estimates__1[2020 rate],1)</f>
        <v>117</v>
      </c>
    </row>
    <row r="119" spans="1:4" x14ac:dyDescent="0.25">
      <c r="A119" t="s">
        <v>228</v>
      </c>
      <c r="B119" t="s">
        <v>2607</v>
      </c>
      <c r="C119">
        <v>23.6</v>
      </c>
      <c r="D119">
        <f>RANK(Under_five_mortality__deaths_1_000_live_births__–_2020_estimates__1[[#This Row],[2020 rate]],Under_five_mortality__deaths_1_000_live_births__–_2020_estimates__1[2020 rate],1)</f>
        <v>118</v>
      </c>
    </row>
    <row r="120" spans="1:4" x14ac:dyDescent="0.25">
      <c r="A120" t="s">
        <v>161</v>
      </c>
      <c r="B120" t="s">
        <v>2607</v>
      </c>
      <c r="C120">
        <v>23.7</v>
      </c>
      <c r="D120">
        <f>RANK(Under_five_mortality__deaths_1_000_live_births__–_2020_estimates__1[[#This Row],[2020 rate]],Under_five_mortality__deaths_1_000_live_births__–_2020_estimates__1[2020 rate],1)</f>
        <v>119</v>
      </c>
    </row>
    <row r="121" spans="1:4" x14ac:dyDescent="0.25">
      <c r="A121" t="s">
        <v>202</v>
      </c>
      <c r="B121" t="s">
        <v>2607</v>
      </c>
      <c r="C121">
        <v>24.2</v>
      </c>
      <c r="D121">
        <f>RANK(Under_five_mortality__deaths_1_000_live_births__–_2020_estimates__1[[#This Row],[2020 rate]],Under_five_mortality__deaths_1_000_live_births__–_2020_estimates__1[2020 rate],1)</f>
        <v>120</v>
      </c>
    </row>
    <row r="122" spans="1:4" x14ac:dyDescent="0.25">
      <c r="A122" t="s">
        <v>185</v>
      </c>
      <c r="B122" t="s">
        <v>2607</v>
      </c>
      <c r="C122">
        <v>24.4</v>
      </c>
      <c r="D122">
        <f>RANK(Under_five_mortality__deaths_1_000_live_births__–_2020_estimates__1[[#This Row],[2020 rate]],Under_five_mortality__deaths_1_000_live_births__–_2020_estimates__1[2020 rate],1)</f>
        <v>121</v>
      </c>
    </row>
    <row r="123" spans="1:4" x14ac:dyDescent="0.25">
      <c r="A123" t="s">
        <v>227</v>
      </c>
      <c r="B123" t="s">
        <v>2607</v>
      </c>
      <c r="C123">
        <v>24.7</v>
      </c>
      <c r="D123">
        <f>RANK(Under_five_mortality__deaths_1_000_live_births__–_2020_estimates__1[[#This Row],[2020 rate]],Under_five_mortality__deaths_1_000_live_births__–_2020_estimates__1[2020 rate],1)</f>
        <v>122</v>
      </c>
    </row>
    <row r="124" spans="1:4" x14ac:dyDescent="0.25">
      <c r="A124" t="s">
        <v>233</v>
      </c>
      <c r="B124" t="s">
        <v>2607</v>
      </c>
      <c r="C124">
        <v>24.9</v>
      </c>
      <c r="D124">
        <f>RANK(Under_five_mortality__deaths_1_000_live_births__–_2020_estimates__1[[#This Row],[2020 rate]],Under_five_mortality__deaths_1_000_live_births__–_2020_estimates__1[2020 rate],1)</f>
        <v>123</v>
      </c>
    </row>
    <row r="125" spans="1:4" x14ac:dyDescent="0.25">
      <c r="A125" t="s">
        <v>216</v>
      </c>
      <c r="B125" t="s">
        <v>2607</v>
      </c>
      <c r="C125">
        <v>25.2</v>
      </c>
      <c r="D125">
        <f>RANK(Under_five_mortality__deaths_1_000_live_births__–_2020_estimates__1[[#This Row],[2020 rate]],Under_five_mortality__deaths_1_000_live_births__–_2020_estimates__1[2020 rate],1)</f>
        <v>124</v>
      </c>
    </row>
    <row r="126" spans="1:4" x14ac:dyDescent="0.25">
      <c r="A126" t="s">
        <v>205</v>
      </c>
      <c r="B126" t="s">
        <v>2607</v>
      </c>
      <c r="C126">
        <v>25.4</v>
      </c>
      <c r="D126">
        <f>RANK(Under_five_mortality__deaths_1_000_live_births__–_2020_estimates__1[[#This Row],[2020 rate]],Under_five_mortality__deaths_1_000_live_births__–_2020_estimates__1[2020 rate],1)</f>
        <v>125</v>
      </c>
    </row>
    <row r="127" spans="1:4" x14ac:dyDescent="0.25">
      <c r="A127" t="s">
        <v>245</v>
      </c>
      <c r="B127" t="s">
        <v>2607</v>
      </c>
      <c r="C127">
        <v>25.7</v>
      </c>
      <c r="D127">
        <f>RANK(Under_five_mortality__deaths_1_000_live_births__–_2020_estimates__1[[#This Row],[2020 rate]],Under_five_mortality__deaths_1_000_live_births__–_2020_estimates__1[2020 rate],1)</f>
        <v>126</v>
      </c>
    </row>
    <row r="128" spans="1:4" x14ac:dyDescent="0.25">
      <c r="A128" t="s">
        <v>193</v>
      </c>
      <c r="B128" t="s">
        <v>2607</v>
      </c>
      <c r="C128">
        <v>26.4</v>
      </c>
      <c r="D128">
        <f>RANK(Under_five_mortality__deaths_1_000_live_births__–_2020_estimates__1[[#This Row],[2020 rate]],Under_five_mortality__deaths_1_000_live_births__–_2020_estimates__1[2020 rate],1)</f>
        <v>127</v>
      </c>
    </row>
    <row r="129" spans="1:4" x14ac:dyDescent="0.25">
      <c r="A129" t="s">
        <v>178</v>
      </c>
      <c r="B129" t="s">
        <v>2607</v>
      </c>
      <c r="C129">
        <v>27.4</v>
      </c>
      <c r="D129">
        <f>RANK(Under_five_mortality__deaths_1_000_live_births__–_2020_estimates__1[[#This Row],[2020 rate]],Under_five_mortality__deaths_1_000_live_births__–_2020_estimates__1[2020 rate],1)</f>
        <v>128</v>
      </c>
    </row>
    <row r="130" spans="1:4" x14ac:dyDescent="0.25">
      <c r="A130" t="s">
        <v>211</v>
      </c>
      <c r="B130" t="s">
        <v>2607</v>
      </c>
      <c r="C130">
        <v>27.6</v>
      </c>
      <c r="D130">
        <f>RANK(Under_five_mortality__deaths_1_000_live_births__–_2020_estimates__1[[#This Row],[2020 rate]],Under_five_mortality__deaths_1_000_live_births__–_2020_estimates__1[2020 rate],1)</f>
        <v>129</v>
      </c>
    </row>
    <row r="131" spans="1:4" x14ac:dyDescent="0.25">
      <c r="A131" t="s">
        <v>241</v>
      </c>
      <c r="B131" t="s">
        <v>2607</v>
      </c>
      <c r="C131">
        <v>28.2</v>
      </c>
      <c r="D131">
        <f>RANK(Under_five_mortality__deaths_1_000_live_births__–_2020_estimates__1[[#This Row],[2020 rate]],Under_five_mortality__deaths_1_000_live_births__–_2020_estimates__1[2020 rate],1)</f>
        <v>130</v>
      </c>
    </row>
    <row r="132" spans="1:4" x14ac:dyDescent="0.25">
      <c r="A132" t="s">
        <v>164</v>
      </c>
      <c r="B132" t="s">
        <v>2607</v>
      </c>
      <c r="C132">
        <v>28.4</v>
      </c>
      <c r="D132">
        <f>RANK(Under_five_mortality__deaths_1_000_live_births__–_2020_estimates__1[[#This Row],[2020 rate]],Under_five_mortality__deaths_1_000_live_births__–_2020_estimates__1[2020 rate],1)</f>
        <v>131</v>
      </c>
    </row>
    <row r="133" spans="1:4" x14ac:dyDescent="0.25">
      <c r="A133" t="s">
        <v>206</v>
      </c>
      <c r="B133" t="s">
        <v>2607</v>
      </c>
      <c r="C133">
        <v>28.5</v>
      </c>
      <c r="D133">
        <f>RANK(Under_five_mortality__deaths_1_000_live_births__–_2020_estimates__1[[#This Row],[2020 rate]],Under_five_mortality__deaths_1_000_live_births__–_2020_estimates__1[2020 rate],1)</f>
        <v>132</v>
      </c>
    </row>
    <row r="134" spans="1:4" x14ac:dyDescent="0.25">
      <c r="A134" t="s">
        <v>218</v>
      </c>
      <c r="B134" t="s">
        <v>2607</v>
      </c>
      <c r="C134">
        <v>29.1</v>
      </c>
      <c r="D134">
        <f>RANK(Under_five_mortality__deaths_1_000_live_births__–_2020_estimates__1[[#This Row],[2020 rate]],Under_five_mortality__deaths_1_000_live_births__–_2020_estimates__1[2020 rate],1)</f>
        <v>133</v>
      </c>
    </row>
    <row r="135" spans="1:4" x14ac:dyDescent="0.25">
      <c r="A135" t="s">
        <v>175</v>
      </c>
      <c r="B135" t="s">
        <v>2607</v>
      </c>
      <c r="C135">
        <v>30.7</v>
      </c>
      <c r="D135">
        <f>RANK(Under_five_mortality__deaths_1_000_live_births__–_2020_estimates__1[[#This Row],[2020 rate]],Under_five_mortality__deaths_1_000_live_births__–_2020_estimates__1[2020 rate],1)</f>
        <v>134</v>
      </c>
    </row>
    <row r="136" spans="1:4" x14ac:dyDescent="0.25">
      <c r="A136" t="s">
        <v>189</v>
      </c>
      <c r="B136" t="s">
        <v>2607</v>
      </c>
      <c r="C136">
        <v>32.200000000000003</v>
      </c>
      <c r="D136">
        <f>RANK(Under_five_mortality__deaths_1_000_live_births__–_2020_estimates__1[[#This Row],[2020 rate]],Under_five_mortality__deaths_1_000_live_births__–_2020_estimates__1[2020 rate],1)</f>
        <v>135</v>
      </c>
    </row>
    <row r="137" spans="1:4" x14ac:dyDescent="0.25">
      <c r="A137" t="s">
        <v>213</v>
      </c>
      <c r="B137" t="s">
        <v>2607</v>
      </c>
      <c r="C137">
        <v>32.299999999999997</v>
      </c>
      <c r="D137">
        <f>RANK(Under_five_mortality__deaths_1_000_live_births__–_2020_estimates__1[[#This Row],[2020 rate]],Under_five_mortality__deaths_1_000_live_births__–_2020_estimates__1[2020 rate],1)</f>
        <v>136</v>
      </c>
    </row>
    <row r="138" spans="1:4" x14ac:dyDescent="0.25">
      <c r="A138" t="s">
        <v>225</v>
      </c>
      <c r="B138" t="s">
        <v>2607</v>
      </c>
      <c r="C138">
        <v>32.6</v>
      </c>
      <c r="D138">
        <f>RANK(Under_five_mortality__deaths_1_000_live_births__–_2020_estimates__1[[#This Row],[2020 rate]],Under_five_mortality__deaths_1_000_live_births__–_2020_estimates__1[2020 rate],1)</f>
        <v>137</v>
      </c>
    </row>
    <row r="139" spans="1:4" x14ac:dyDescent="0.25">
      <c r="A139" t="s">
        <v>145</v>
      </c>
      <c r="B139" t="s">
        <v>2607</v>
      </c>
      <c r="C139">
        <v>33.799999999999997</v>
      </c>
      <c r="D139">
        <f>RANK(Under_five_mortality__deaths_1_000_live_births__–_2020_estimates__1[[#This Row],[2020 rate]],Under_five_mortality__deaths_1_000_live_births__–_2020_estimates__1[2020 rate],1)</f>
        <v>138</v>
      </c>
    </row>
    <row r="140" spans="1:4" x14ac:dyDescent="0.25">
      <c r="A140" t="s">
        <v>168</v>
      </c>
      <c r="B140" t="s">
        <v>2607</v>
      </c>
      <c r="C140">
        <v>35.4</v>
      </c>
      <c r="D140">
        <f>RANK(Under_five_mortality__deaths_1_000_live_births__–_2020_estimates__1[[#This Row],[2020 rate]],Under_five_mortality__deaths_1_000_live_births__–_2020_estimates__1[2020 rate],1)</f>
        <v>139</v>
      </c>
    </row>
    <row r="141" spans="1:4" x14ac:dyDescent="0.25">
      <c r="A141" t="s">
        <v>277</v>
      </c>
      <c r="B141" t="s">
        <v>2607</v>
      </c>
      <c r="C141">
        <v>38.1</v>
      </c>
      <c r="D141">
        <f>RANK(Under_five_mortality__deaths_1_000_live_births__–_2020_estimates__1[[#This Row],[2020 rate]],Under_five_mortality__deaths_1_000_live_births__–_2020_estimates__1[2020 rate],1)</f>
        <v>140</v>
      </c>
    </row>
    <row r="142" spans="1:4" x14ac:dyDescent="0.25">
      <c r="A142" t="s">
        <v>281</v>
      </c>
      <c r="B142" t="s">
        <v>2607</v>
      </c>
      <c r="C142">
        <v>38.6</v>
      </c>
      <c r="D142">
        <f>RANK(Under_five_mortality__deaths_1_000_live_births__–_2020_estimates__1[[#This Row],[2020 rate]],Under_five_mortality__deaths_1_000_live_births__–_2020_estimates__1[2020 rate],1)</f>
        <v>141</v>
      </c>
    </row>
    <row r="143" spans="1:4" x14ac:dyDescent="0.25">
      <c r="A143" t="s">
        <v>284</v>
      </c>
      <c r="B143" t="s">
        <v>2607</v>
      </c>
      <c r="C143">
        <v>39.299999999999997</v>
      </c>
      <c r="D143">
        <f>RANK(Under_five_mortality__deaths_1_000_live_births__–_2020_estimates__1[[#This Row],[2020 rate]],Under_five_mortality__deaths_1_000_live_births__–_2020_estimates__1[2020 rate],1)</f>
        <v>142</v>
      </c>
    </row>
    <row r="144" spans="1:4" x14ac:dyDescent="0.25">
      <c r="A144" t="s">
        <v>238</v>
      </c>
      <c r="B144" t="s">
        <v>2607</v>
      </c>
      <c r="C144">
        <v>40.200000000000003</v>
      </c>
      <c r="D144">
        <f>RANK(Under_five_mortality__deaths_1_000_live_births__–_2020_estimates__1[[#This Row],[2020 rate]],Under_five_mortality__deaths_1_000_live_births__–_2020_estimates__1[2020 rate],1)</f>
        <v>143</v>
      </c>
    </row>
    <row r="145" spans="1:4" x14ac:dyDescent="0.25">
      <c r="A145" t="s">
        <v>265</v>
      </c>
      <c r="B145" t="s">
        <v>2607</v>
      </c>
      <c r="C145">
        <v>40.5</v>
      </c>
      <c r="D145">
        <f>RANK(Under_five_mortality__deaths_1_000_live_births__–_2020_estimates__1[[#This Row],[2020 rate]],Under_five_mortality__deaths_1_000_live_births__–_2020_estimates__1[2020 rate],1)</f>
        <v>144</v>
      </c>
    </row>
    <row r="146" spans="1:4" x14ac:dyDescent="0.25">
      <c r="A146" t="s">
        <v>208</v>
      </c>
      <c r="B146" t="s">
        <v>2607</v>
      </c>
      <c r="C146">
        <v>41.7</v>
      </c>
      <c r="D146">
        <f>RANK(Under_five_mortality__deaths_1_000_live_births__–_2020_estimates__1[[#This Row],[2020 rate]],Under_five_mortality__deaths_1_000_live_births__–_2020_estimates__1[2020 rate],1)</f>
        <v>145</v>
      </c>
    </row>
    <row r="147" spans="1:4" x14ac:dyDescent="0.25">
      <c r="A147" t="s">
        <v>162</v>
      </c>
      <c r="B147" t="s">
        <v>2607</v>
      </c>
      <c r="C147">
        <v>41.8</v>
      </c>
      <c r="D147">
        <f>RANK(Under_five_mortality__deaths_1_000_live_births__–_2020_estimates__1[[#This Row],[2020 rate]],Under_five_mortality__deaths_1_000_live_births__–_2020_estimates__1[2020 rate],1)</f>
        <v>146</v>
      </c>
    </row>
    <row r="148" spans="1:4" x14ac:dyDescent="0.25">
      <c r="A148" t="s">
        <v>243</v>
      </c>
      <c r="B148" t="s">
        <v>2607</v>
      </c>
      <c r="C148">
        <v>41.9</v>
      </c>
      <c r="D148">
        <f>RANK(Under_five_mortality__deaths_1_000_live_births__–_2020_estimates__1[[#This Row],[2020 rate]],Under_five_mortality__deaths_1_000_live_births__–_2020_estimates__1[2020 rate],1)</f>
        <v>147</v>
      </c>
    </row>
    <row r="149" spans="1:4" x14ac:dyDescent="0.25">
      <c r="A149" t="s">
        <v>692</v>
      </c>
      <c r="B149" t="s">
        <v>2607</v>
      </c>
      <c r="C149">
        <v>42.3</v>
      </c>
      <c r="D149">
        <f>RANK(Under_five_mortality__deaths_1_000_live_births__–_2020_estimates__1[[#This Row],[2020 rate]],Under_five_mortality__deaths_1_000_live_births__–_2020_estimates__1[2020 rate],1)</f>
        <v>148</v>
      </c>
    </row>
    <row r="150" spans="1:4" x14ac:dyDescent="0.25">
      <c r="A150" t="s">
        <v>263</v>
      </c>
      <c r="B150" t="s">
        <v>2607</v>
      </c>
      <c r="C150">
        <v>43.3</v>
      </c>
      <c r="D150">
        <f>RANK(Under_five_mortality__deaths_1_000_live_births__–_2020_estimates__1[[#This Row],[2020 rate]],Under_five_mortality__deaths_1_000_live_births__–_2020_estimates__1[2020 rate],1)</f>
        <v>149</v>
      </c>
    </row>
    <row r="151" spans="1:4" x14ac:dyDescent="0.25">
      <c r="A151" t="s">
        <v>239</v>
      </c>
      <c r="B151" t="s">
        <v>2607</v>
      </c>
      <c r="C151">
        <v>43.7</v>
      </c>
      <c r="D151">
        <f>RANK(Under_five_mortality__deaths_1_000_live_births__–_2020_estimates__1[[#This Row],[2020 rate]],Under_five_mortality__deaths_1_000_live_births__–_2020_estimates__1[2020 rate],1)</f>
        <v>150</v>
      </c>
    </row>
    <row r="152" spans="1:4" x14ac:dyDescent="0.25">
      <c r="A152" t="s">
        <v>254</v>
      </c>
      <c r="B152" t="s">
        <v>2607</v>
      </c>
      <c r="C152">
        <v>43.9</v>
      </c>
      <c r="D152">
        <f>RANK(Under_five_mortality__deaths_1_000_live_births__–_2020_estimates__1[[#This Row],[2020 rate]],Under_five_mortality__deaths_1_000_live_births__–_2020_estimates__1[2020 rate],1)</f>
        <v>151</v>
      </c>
    </row>
    <row r="153" spans="1:4" x14ac:dyDescent="0.25">
      <c r="A153" t="s">
        <v>231</v>
      </c>
      <c r="B153" t="s">
        <v>2607</v>
      </c>
      <c r="C153">
        <v>44.1</v>
      </c>
      <c r="D153">
        <f>RANK(Under_five_mortality__deaths_1_000_live_births__–_2020_estimates__1[[#This Row],[2020 rate]],Under_five_mortality__deaths_1_000_live_births__–_2020_estimates__1[2020 rate],1)</f>
        <v>152</v>
      </c>
    </row>
    <row r="154" spans="1:4" x14ac:dyDescent="0.25">
      <c r="A154" t="s">
        <v>246</v>
      </c>
      <c r="B154" t="s">
        <v>2607</v>
      </c>
      <c r="C154">
        <v>44.6</v>
      </c>
      <c r="D154">
        <f>RANK(Under_five_mortality__deaths_1_000_live_births__–_2020_estimates__1[[#This Row],[2020 rate]],Under_five_mortality__deaths_1_000_live_births__–_2020_estimates__1[2020 rate],1)</f>
        <v>153</v>
      </c>
    </row>
    <row r="155" spans="1:4" x14ac:dyDescent="0.25">
      <c r="A155" t="s">
        <v>240</v>
      </c>
      <c r="B155" t="s">
        <v>2607</v>
      </c>
      <c r="C155">
        <v>44.7</v>
      </c>
      <c r="D155">
        <f>RANK(Under_five_mortality__deaths_1_000_live_births__–_2020_estimates__1[[#This Row],[2020 rate]],Under_five_mortality__deaths_1_000_live_births__–_2020_estimates__1[2020 rate],1)</f>
        <v>154</v>
      </c>
    </row>
    <row r="156" spans="1:4" x14ac:dyDescent="0.25">
      <c r="A156" t="s">
        <v>194</v>
      </c>
      <c r="B156" t="s">
        <v>2607</v>
      </c>
      <c r="C156">
        <v>44.8</v>
      </c>
      <c r="D156">
        <f>RANK(Under_five_mortality__deaths_1_000_live_births__–_2020_estimates__1[[#This Row],[2020 rate]],Under_five_mortality__deaths_1_000_live_births__–_2020_estimates__1[2020 rate],1)</f>
        <v>155</v>
      </c>
    </row>
    <row r="157" spans="1:4" x14ac:dyDescent="0.25">
      <c r="A157" t="s">
        <v>236</v>
      </c>
      <c r="B157" t="s">
        <v>2607</v>
      </c>
      <c r="C157">
        <v>46.6</v>
      </c>
      <c r="D157">
        <f>RANK(Under_five_mortality__deaths_1_000_live_births__–_2020_estimates__1[[#This Row],[2020 rate]],Under_five_mortality__deaths_1_000_live_births__–_2020_estimates__1[2020 rate],1)</f>
        <v>156</v>
      </c>
    </row>
    <row r="158" spans="1:4" x14ac:dyDescent="0.25">
      <c r="A158" t="s">
        <v>285</v>
      </c>
      <c r="B158" t="s">
        <v>2607</v>
      </c>
      <c r="C158">
        <v>48.7</v>
      </c>
      <c r="D158">
        <f>RANK(Under_five_mortality__deaths_1_000_live_births__–_2020_estimates__1[[#This Row],[2020 rate]],Under_five_mortality__deaths_1_000_live_births__–_2020_estimates__1[2020 rate],1)</f>
        <v>157</v>
      </c>
    </row>
    <row r="159" spans="1:4" x14ac:dyDescent="0.25">
      <c r="A159" t="s">
        <v>274</v>
      </c>
      <c r="B159" t="s">
        <v>2607</v>
      </c>
      <c r="C159">
        <v>48.9</v>
      </c>
      <c r="D159">
        <f>RANK(Under_five_mortality__deaths_1_000_live_births__–_2020_estimates__1[[#This Row],[2020 rate]],Under_five_mortality__deaths_1_000_live_births__–_2020_estimates__1[2020 rate],1)</f>
        <v>158</v>
      </c>
    </row>
    <row r="160" spans="1:4" x14ac:dyDescent="0.25">
      <c r="A160" t="s">
        <v>283</v>
      </c>
      <c r="C160">
        <v>49.4</v>
      </c>
      <c r="D160">
        <f>RANK(Under_five_mortality__deaths_1_000_live_births__–_2020_estimates__1[[#This Row],[2020 rate]],Under_five_mortality__deaths_1_000_live_births__–_2020_estimates__1[2020 rate],1)</f>
        <v>159</v>
      </c>
    </row>
    <row r="161" spans="1:4" x14ac:dyDescent="0.25">
      <c r="A161" t="s">
        <v>229</v>
      </c>
      <c r="B161" t="s">
        <v>2607</v>
      </c>
      <c r="C161">
        <v>49.6</v>
      </c>
      <c r="D161">
        <f>RANK(Under_five_mortality__deaths_1_000_live_births__–_2020_estimates__1[[#This Row],[2020 rate]],Under_five_mortality__deaths_1_000_live_births__–_2020_estimates__1[2020 rate],1)</f>
        <v>160</v>
      </c>
    </row>
    <row r="162" spans="1:4" x14ac:dyDescent="0.25">
      <c r="A162" t="s">
        <v>288</v>
      </c>
      <c r="B162" t="s">
        <v>2607</v>
      </c>
      <c r="C162">
        <v>50.2</v>
      </c>
      <c r="D162">
        <f>RANK(Under_five_mortality__deaths_1_000_live_births__–_2020_estimates__1[[#This Row],[2020 rate]],Under_five_mortality__deaths_1_000_live_births__–_2020_estimates__1[2020 rate],1)</f>
        <v>161</v>
      </c>
    </row>
    <row r="163" spans="1:4" x14ac:dyDescent="0.25">
      <c r="A163" t="s">
        <v>264</v>
      </c>
      <c r="B163" t="s">
        <v>2607</v>
      </c>
      <c r="C163">
        <v>53.9</v>
      </c>
      <c r="D163">
        <f>RANK(Under_five_mortality__deaths_1_000_live_births__–_2020_estimates__1[[#This Row],[2020 rate]],Under_five_mortality__deaths_1_000_live_births__–_2020_estimates__1[2020 rate],1)</f>
        <v>162</v>
      </c>
    </row>
    <row r="164" spans="1:4" x14ac:dyDescent="0.25">
      <c r="A164" t="s">
        <v>300</v>
      </c>
      <c r="B164" t="s">
        <v>2607</v>
      </c>
      <c r="C164">
        <v>54.4</v>
      </c>
      <c r="D164">
        <f>RANK(Under_five_mortality__deaths_1_000_live_births__–_2020_estimates__1[[#This Row],[2020 rate]],Under_five_mortality__deaths_1_000_live_births__–_2020_estimates__1[2020 rate],1)</f>
        <v>163</v>
      </c>
    </row>
    <row r="165" spans="1:4" x14ac:dyDescent="0.25">
      <c r="A165" t="s">
        <v>279</v>
      </c>
      <c r="B165" t="s">
        <v>2607</v>
      </c>
      <c r="C165">
        <v>55.9</v>
      </c>
      <c r="D165">
        <f>RANK(Under_five_mortality__deaths_1_000_live_births__–_2020_estimates__1[[#This Row],[2020 rate]],Under_five_mortality__deaths_1_000_live_births__–_2020_estimates__1[2020 rate],1)</f>
        <v>164</v>
      </c>
    </row>
    <row r="166" spans="1:4" x14ac:dyDescent="0.25">
      <c r="A166" t="s">
        <v>278</v>
      </c>
      <c r="B166" t="s">
        <v>2607</v>
      </c>
      <c r="C166">
        <v>56.6</v>
      </c>
      <c r="D166">
        <f>RANK(Under_five_mortality__deaths_1_000_live_births__–_2020_estimates__1[[#This Row],[2020 rate]],Under_five_mortality__deaths_1_000_live_births__–_2020_estimates__1[2020 rate],1)</f>
        <v>165</v>
      </c>
    </row>
    <row r="167" spans="1:4" x14ac:dyDescent="0.25">
      <c r="A167" t="s">
        <v>293</v>
      </c>
      <c r="B167" t="s">
        <v>2607</v>
      </c>
      <c r="C167">
        <v>58</v>
      </c>
      <c r="D167">
        <f>RANK(Under_five_mortality__deaths_1_000_live_births__–_2020_estimates__1[[#This Row],[2020 rate]],Under_five_mortality__deaths_1_000_live_births__–_2020_estimates__1[2020 rate],1)</f>
        <v>166</v>
      </c>
    </row>
    <row r="168" spans="1:4" x14ac:dyDescent="0.25">
      <c r="A168" t="s">
        <v>298</v>
      </c>
      <c r="B168" t="s">
        <v>2607</v>
      </c>
      <c r="C168">
        <v>59.6</v>
      </c>
      <c r="D168">
        <f>RANK(Under_five_mortality__deaths_1_000_live_births__–_2020_estimates__1[[#This Row],[2020 rate]],Under_five_mortality__deaths_1_000_live_births__–_2020_estimates__1[2020 rate],1)</f>
        <v>167</v>
      </c>
    </row>
    <row r="169" spans="1:4" x14ac:dyDescent="0.25">
      <c r="A169" t="s">
        <v>261</v>
      </c>
      <c r="B169" t="s">
        <v>2607</v>
      </c>
      <c r="C169">
        <v>60.5</v>
      </c>
      <c r="D169">
        <f>RANK(Under_five_mortality__deaths_1_000_live_births__–_2020_estimates__1[[#This Row],[2020 rate]],Under_five_mortality__deaths_1_000_live_births__–_2020_estimates__1[2020 rate],1)</f>
        <v>168</v>
      </c>
    </row>
    <row r="170" spans="1:4" x14ac:dyDescent="0.25">
      <c r="A170" t="s">
        <v>250</v>
      </c>
      <c r="B170" t="s">
        <v>2607</v>
      </c>
      <c r="C170">
        <v>61.3</v>
      </c>
      <c r="D170">
        <f>RANK(Under_five_mortality__deaths_1_000_live_births__–_2020_estimates__1[[#This Row],[2020 rate]],Under_five_mortality__deaths_1_000_live_births__–_2020_estimates__1[2020 rate],1)</f>
        <v>169</v>
      </c>
    </row>
    <row r="171" spans="1:4" x14ac:dyDescent="0.25">
      <c r="A171" t="s">
        <v>252</v>
      </c>
      <c r="B171" t="s">
        <v>2607</v>
      </c>
      <c r="C171">
        <v>61.4</v>
      </c>
      <c r="D171">
        <f>RANK(Under_five_mortality__deaths_1_000_live_births__–_2020_estimates__1[[#This Row],[2020 rate]],Under_five_mortality__deaths_1_000_live_births__–_2020_estimates__1[2020 rate],1)</f>
        <v>170</v>
      </c>
    </row>
    <row r="172" spans="1:4" x14ac:dyDescent="0.25">
      <c r="A172" t="s">
        <v>267</v>
      </c>
      <c r="B172" t="s">
        <v>2607</v>
      </c>
      <c r="C172">
        <v>64.400000000000006</v>
      </c>
      <c r="D172">
        <f>RANK(Under_five_mortality__deaths_1_000_live_births__–_2020_estimates__1[[#This Row],[2020 rate]],Under_five_mortality__deaths_1_000_live_births__–_2020_estimates__1[2020 rate],1)</f>
        <v>171</v>
      </c>
    </row>
    <row r="173" spans="1:4" x14ac:dyDescent="0.25">
      <c r="A173" t="s">
        <v>269</v>
      </c>
      <c r="B173" t="s">
        <v>2607</v>
      </c>
      <c r="C173">
        <v>65.2</v>
      </c>
      <c r="D173">
        <f>RANK(Under_five_mortality__deaths_1_000_live_births__–_2020_estimates__1[[#This Row],[2020 rate]],Under_five_mortality__deaths_1_000_live_births__–_2020_estimates__1[2020 rate],1)</f>
        <v>172</v>
      </c>
    </row>
    <row r="174" spans="1:4" x14ac:dyDescent="0.25">
      <c r="A174" t="s">
        <v>294</v>
      </c>
      <c r="B174" t="s">
        <v>2607</v>
      </c>
      <c r="C174">
        <v>70.599999999999994</v>
      </c>
      <c r="D174">
        <f>RANK(Under_five_mortality__deaths_1_000_live_births__–_2020_estimates__1[[#This Row],[2020 rate]],Under_five_mortality__deaths_1_000_live_births__–_2020_estimates__1[2020 rate],1)</f>
        <v>173</v>
      </c>
    </row>
    <row r="175" spans="1:4" x14ac:dyDescent="0.25">
      <c r="A175" t="s">
        <v>271</v>
      </c>
      <c r="B175" t="s">
        <v>2607</v>
      </c>
      <c r="C175">
        <v>70.7</v>
      </c>
      <c r="D175">
        <f>RANK(Under_five_mortality__deaths_1_000_live_births__–_2020_estimates__1[[#This Row],[2020 rate]],Under_five_mortality__deaths_1_000_live_births__–_2020_estimates__1[2020 rate],1)</f>
        <v>174</v>
      </c>
    </row>
    <row r="176" spans="1:4" x14ac:dyDescent="0.25">
      <c r="A176" t="s">
        <v>247</v>
      </c>
      <c r="B176" t="s">
        <v>2607</v>
      </c>
      <c r="C176">
        <v>71.5</v>
      </c>
      <c r="D176">
        <f>RANK(Under_five_mortality__deaths_1_000_live_births__–_2020_estimates__1[[#This Row],[2020 rate]],Under_five_mortality__deaths_1_000_live_births__–_2020_estimates__1[2020 rate],1)</f>
        <v>175</v>
      </c>
    </row>
    <row r="177" spans="1:4" x14ac:dyDescent="0.25">
      <c r="A177" t="s">
        <v>249</v>
      </c>
      <c r="B177" t="s">
        <v>2607</v>
      </c>
      <c r="C177">
        <v>72.2</v>
      </c>
      <c r="D177">
        <f>RANK(Under_five_mortality__deaths_1_000_live_births__–_2020_estimates__1[[#This Row],[2020 rate]],Under_five_mortality__deaths_1_000_live_births__–_2020_estimates__1[2020 rate],1)</f>
        <v>176</v>
      </c>
    </row>
    <row r="178" spans="1:4" x14ac:dyDescent="0.25">
      <c r="A178" t="s">
        <v>289</v>
      </c>
      <c r="B178" t="s">
        <v>2607</v>
      </c>
      <c r="C178">
        <v>76.8</v>
      </c>
      <c r="D178">
        <f>RANK(Under_five_mortality__deaths_1_000_live_births__–_2020_estimates__1[[#This Row],[2020 rate]],Under_five_mortality__deaths_1_000_live_births__–_2020_estimates__1[2020 rate],1)</f>
        <v>177</v>
      </c>
    </row>
    <row r="179" spans="1:4" x14ac:dyDescent="0.25">
      <c r="A179" t="s">
        <v>303</v>
      </c>
      <c r="B179" t="s">
        <v>2607</v>
      </c>
      <c r="C179">
        <v>77.5</v>
      </c>
      <c r="D179">
        <f>RANK(Under_five_mortality__deaths_1_000_live_births__–_2020_estimates__1[[#This Row],[2020 rate]],Under_five_mortality__deaths_1_000_live_births__–_2020_estimates__1[2020 rate],1)</f>
        <v>178</v>
      </c>
    </row>
    <row r="180" spans="1:4" x14ac:dyDescent="0.25">
      <c r="A180" t="s">
        <v>272</v>
      </c>
      <c r="B180" t="s">
        <v>2607</v>
      </c>
      <c r="C180">
        <v>77.900000000000006</v>
      </c>
      <c r="D180">
        <f>RANK(Under_five_mortality__deaths_1_000_live_births__–_2020_estimates__1[[#This Row],[2020 rate]],Under_five_mortality__deaths_1_000_live_births__–_2020_estimates__1[2020 rate],1)</f>
        <v>179</v>
      </c>
    </row>
    <row r="181" spans="1:4" x14ac:dyDescent="0.25">
      <c r="A181" t="s">
        <v>287</v>
      </c>
      <c r="B181" t="s">
        <v>2607</v>
      </c>
      <c r="C181">
        <v>78.3</v>
      </c>
      <c r="D181">
        <f>RANK(Under_five_mortality__deaths_1_000_live_births__–_2020_estimates__1[[#This Row],[2020 rate]],Under_five_mortality__deaths_1_000_live_births__–_2020_estimates__1[2020 rate],1)</f>
        <v>180</v>
      </c>
    </row>
    <row r="182" spans="1:4" x14ac:dyDescent="0.25">
      <c r="A182" t="s">
        <v>224</v>
      </c>
      <c r="B182" t="s">
        <v>2607</v>
      </c>
      <c r="C182">
        <v>78.5</v>
      </c>
      <c r="D182">
        <f>RANK(Under_five_mortality__deaths_1_000_live_births__–_2020_estimates__1[[#This Row],[2020 rate]],Under_five_mortality__deaths_1_000_live_births__–_2020_estimates__1[2020 rate],1)</f>
        <v>181</v>
      </c>
    </row>
    <row r="183" spans="1:4" x14ac:dyDescent="0.25">
      <c r="A183" t="s">
        <v>290</v>
      </c>
      <c r="B183" t="s">
        <v>2607</v>
      </c>
      <c r="C183">
        <v>81.2</v>
      </c>
      <c r="D183">
        <f>RANK(Under_five_mortality__deaths_1_000_live_births__–_2020_estimates__1[[#This Row],[2020 rate]],Under_five_mortality__deaths_1_000_live_births__–_2020_estimates__1[2020 rate],1)</f>
        <v>182</v>
      </c>
    </row>
    <row r="184" spans="1:4" x14ac:dyDescent="0.25">
      <c r="A184" t="s">
        <v>296</v>
      </c>
      <c r="B184" t="s">
        <v>2607</v>
      </c>
      <c r="C184">
        <v>85</v>
      </c>
      <c r="D184">
        <f>RANK(Under_five_mortality__deaths_1_000_live_births__–_2020_estimates__1[[#This Row],[2020 rate]],Under_five_mortality__deaths_1_000_live_births__–_2020_estimates__1[2020 rate],1)</f>
        <v>183</v>
      </c>
    </row>
    <row r="185" spans="1:4" x14ac:dyDescent="0.25">
      <c r="A185" t="s">
        <v>282</v>
      </c>
      <c r="B185" t="s">
        <v>2607</v>
      </c>
      <c r="C185">
        <v>85.9</v>
      </c>
      <c r="D185">
        <f>RANK(Under_five_mortality__deaths_1_000_live_births__–_2020_estimates__1[[#This Row],[2020 rate]],Under_five_mortality__deaths_1_000_live_births__–_2020_estimates__1[2020 rate],1)</f>
        <v>184</v>
      </c>
    </row>
    <row r="186" spans="1:4" x14ac:dyDescent="0.25">
      <c r="A186" t="s">
        <v>276</v>
      </c>
      <c r="B186" t="s">
        <v>2607</v>
      </c>
      <c r="C186">
        <v>89.5</v>
      </c>
      <c r="D186">
        <f>RANK(Under_five_mortality__deaths_1_000_live_births__–_2020_estimates__1[[#This Row],[2020 rate]],Under_five_mortality__deaths_1_000_live_births__–_2020_estimates__1[2020 rate],1)</f>
        <v>185</v>
      </c>
    </row>
    <row r="187" spans="1:4" x14ac:dyDescent="0.25">
      <c r="A187" t="s">
        <v>301</v>
      </c>
      <c r="B187" t="s">
        <v>2607</v>
      </c>
      <c r="C187">
        <v>94</v>
      </c>
      <c r="D187">
        <f>RANK(Under_five_mortality__deaths_1_000_live_births__–_2020_estimates__1[[#This Row],[2020 rate]],Under_five_mortality__deaths_1_000_live_births__–_2020_estimates__1[2020 rate],1)</f>
        <v>186</v>
      </c>
    </row>
    <row r="188" spans="1:4" x14ac:dyDescent="0.25">
      <c r="A188" t="s">
        <v>292</v>
      </c>
      <c r="B188" t="s">
        <v>2607</v>
      </c>
      <c r="C188">
        <v>95.6</v>
      </c>
      <c r="D188">
        <f>RANK(Under_five_mortality__deaths_1_000_live_births__–_2020_estimates__1[[#This Row],[2020 rate]],Under_five_mortality__deaths_1_000_live_births__–_2020_estimates__1[2020 rate],1)</f>
        <v>187</v>
      </c>
    </row>
    <row r="189" spans="1:4" x14ac:dyDescent="0.25">
      <c r="A189" t="s">
        <v>307</v>
      </c>
      <c r="B189" t="s">
        <v>2607</v>
      </c>
      <c r="C189">
        <v>97.9</v>
      </c>
      <c r="D189">
        <f>RANK(Under_five_mortality__deaths_1_000_live_births__–_2020_estimates__1[[#This Row],[2020 rate]],Under_five_mortality__deaths_1_000_live_births__–_2020_estimates__1[2020 rate],1)</f>
        <v>188</v>
      </c>
    </row>
    <row r="190" spans="1:4" x14ac:dyDescent="0.25">
      <c r="A190" t="s">
        <v>306</v>
      </c>
      <c r="B190" t="s">
        <v>2607</v>
      </c>
      <c r="C190">
        <v>103</v>
      </c>
      <c r="D190">
        <f>RANK(Under_five_mortality__deaths_1_000_live_births__–_2020_estimates__1[[#This Row],[2020 rate]],Under_five_mortality__deaths_1_000_live_births__–_2020_estimates__1[2020 rate],1)</f>
        <v>189</v>
      </c>
    </row>
    <row r="191" spans="1:4" x14ac:dyDescent="0.25">
      <c r="A191" t="s">
        <v>295</v>
      </c>
      <c r="B191" t="s">
        <v>2607</v>
      </c>
      <c r="C191">
        <v>107.8</v>
      </c>
      <c r="D191">
        <f>RANK(Under_five_mortality__deaths_1_000_live_births__–_2020_estimates__1[[#This Row],[2020 rate]],Under_five_mortality__deaths_1_000_live_births__–_2020_estimates__1[2020 rate],1)</f>
        <v>190</v>
      </c>
    </row>
    <row r="192" spans="1:4" x14ac:dyDescent="0.25">
      <c r="A192" t="s">
        <v>305</v>
      </c>
      <c r="B192" t="s">
        <v>2607</v>
      </c>
      <c r="C192">
        <v>110</v>
      </c>
      <c r="D192">
        <f>RANK(Under_five_mortality__deaths_1_000_live_births__–_2020_estimates__1[[#This Row],[2020 rate]],Under_five_mortality__deaths_1_000_live_births__–_2020_estimates__1[2020 rate],1)</f>
        <v>191</v>
      </c>
    </row>
    <row r="193" spans="1:4" x14ac:dyDescent="0.25">
      <c r="A193" t="s">
        <v>266</v>
      </c>
      <c r="B193" t="s">
        <v>2607</v>
      </c>
      <c r="C193">
        <v>113.8</v>
      </c>
      <c r="D193">
        <f>RANK(Under_five_mortality__deaths_1_000_live_births__–_2020_estimates__1[[#This Row],[2020 rate]],Under_five_mortality__deaths_1_000_live_births__–_2020_estimates__1[2020 rate],1)</f>
        <v>192</v>
      </c>
    </row>
    <row r="194" spans="1:4" x14ac:dyDescent="0.25">
      <c r="A194" t="s">
        <v>309</v>
      </c>
      <c r="B194" t="s">
        <v>2607</v>
      </c>
      <c r="C194">
        <v>114.6</v>
      </c>
      <c r="D194">
        <f>RANK(Under_five_mortality__deaths_1_000_live_births__–_2020_estimates__1[[#This Row],[2020 rate]],Under_five_mortality__deaths_1_000_live_births__–_2020_estimates__1[2020 rate],1)</f>
        <v>193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3A6A-659F-4DDF-B080-5891802C3162}">
  <dimension ref="A1:G186"/>
  <sheetViews>
    <sheetView workbookViewId="0">
      <selection activeCell="H1" sqref="H1:J2"/>
    </sheetView>
  </sheetViews>
  <sheetFormatPr defaultRowHeight="15" x14ac:dyDescent="0.25"/>
  <cols>
    <col min="1" max="1" width="30.7109375" bestFit="1" customWidth="1"/>
    <col min="2" max="2" width="13" bestFit="1" customWidth="1"/>
    <col min="3" max="4" width="11.42578125" bestFit="1" customWidth="1"/>
    <col min="5" max="6" width="11.42578125" customWidth="1"/>
    <col min="7" max="7" width="7.7109375" bestFit="1" customWidth="1"/>
  </cols>
  <sheetData>
    <row r="1" spans="1:7" x14ac:dyDescent="0.25">
      <c r="A1" t="s">
        <v>2608</v>
      </c>
      <c r="B1" t="s">
        <v>2609</v>
      </c>
      <c r="C1" t="s">
        <v>312</v>
      </c>
      <c r="D1" t="s">
        <v>313</v>
      </c>
      <c r="E1" t="s">
        <v>314</v>
      </c>
      <c r="F1" t="s">
        <v>315</v>
      </c>
      <c r="G1" t="s">
        <v>0</v>
      </c>
    </row>
    <row r="2" spans="1:7" x14ac:dyDescent="0.25">
      <c r="A2" t="s">
        <v>293</v>
      </c>
      <c r="B2" t="s">
        <v>2607</v>
      </c>
      <c r="C2">
        <v>620.4</v>
      </c>
      <c r="D2">
        <v>898.7</v>
      </c>
      <c r="E2">
        <v>1346.1</v>
      </c>
      <c r="F2">
        <v>1910.3</v>
      </c>
      <c r="G2">
        <f>RANK(Maternal_mortality_ratio_per_100_000_live_births__1[[#This Row],[Column2]],Maternal_mortality_ratio_per_100_000_live_births__1[Column2],1)</f>
        <v>178</v>
      </c>
    </row>
    <row r="3" spans="1:7" x14ac:dyDescent="0.25">
      <c r="A3" t="s">
        <v>131</v>
      </c>
      <c r="B3" t="s">
        <v>2607</v>
      </c>
      <c r="C3">
        <v>8.3000000000000007</v>
      </c>
      <c r="D3">
        <v>8.5</v>
      </c>
      <c r="E3">
        <v>14.3</v>
      </c>
      <c r="F3">
        <v>47.7</v>
      </c>
      <c r="G3">
        <f>RANK(Maternal_mortality_ratio_per_100_000_live_births__1[[#This Row],[Column2]],Maternal_mortality_ratio_per_100_000_live_births__1[Column2],1)</f>
        <v>38</v>
      </c>
    </row>
    <row r="4" spans="1:7" x14ac:dyDescent="0.25">
      <c r="A4" t="s">
        <v>161</v>
      </c>
      <c r="B4" t="s">
        <v>2607</v>
      </c>
      <c r="C4">
        <v>77.7</v>
      </c>
      <c r="D4">
        <v>111.7</v>
      </c>
      <c r="E4">
        <v>159.19999999999999</v>
      </c>
      <c r="F4">
        <v>255.6</v>
      </c>
      <c r="G4">
        <f>RANK(Maternal_mortality_ratio_per_100_000_live_births__1[[#This Row],[Column2]],Maternal_mortality_ratio_per_100_000_live_births__1[Column2],1)</f>
        <v>111</v>
      </c>
    </row>
    <row r="5" spans="1:7" x14ac:dyDescent="0.25">
      <c r="A5" t="s">
        <v>247</v>
      </c>
      <c r="B5" t="s">
        <v>2607</v>
      </c>
      <c r="C5">
        <v>221.9</v>
      </c>
      <c r="D5">
        <v>367.3</v>
      </c>
      <c r="E5">
        <v>859.9</v>
      </c>
      <c r="F5">
        <v>1098</v>
      </c>
      <c r="G5">
        <f>RANK(Maternal_mortality_ratio_per_100_000_live_births__1[[#This Row],[Column2]],Maternal_mortality_ratio_per_100_000_live_births__1[Column2],1)</f>
        <v>145</v>
      </c>
    </row>
    <row r="6" spans="1:7" x14ac:dyDescent="0.25">
      <c r="A6" t="s">
        <v>101</v>
      </c>
      <c r="C6">
        <v>21.2</v>
      </c>
      <c r="D6">
        <v>30.8</v>
      </c>
      <c r="E6">
        <v>51.3</v>
      </c>
      <c r="F6">
        <v>59</v>
      </c>
      <c r="G6">
        <f>RANK(Maternal_mortality_ratio_per_100_000_live_births__1[[#This Row],[Column2]],Maternal_mortality_ratio_per_100_000_live_births__1[Column2],1)</f>
        <v>66</v>
      </c>
    </row>
    <row r="7" spans="1:7" x14ac:dyDescent="0.25">
      <c r="A7" t="s">
        <v>93</v>
      </c>
      <c r="B7" t="s">
        <v>2607</v>
      </c>
      <c r="C7">
        <v>44.9</v>
      </c>
      <c r="D7">
        <v>55.1</v>
      </c>
      <c r="E7">
        <v>71.5</v>
      </c>
      <c r="F7">
        <v>97.9</v>
      </c>
      <c r="G7">
        <f>RANK(Maternal_mortality_ratio_per_100_000_live_births__1[[#This Row],[Column2]],Maternal_mortality_ratio_per_100_000_live_births__1[Column2],1)</f>
        <v>88</v>
      </c>
    </row>
    <row r="8" spans="1:7" x14ac:dyDescent="0.25">
      <c r="A8" t="s">
        <v>135</v>
      </c>
      <c r="B8" t="s">
        <v>2607</v>
      </c>
      <c r="C8">
        <v>27.2</v>
      </c>
      <c r="D8">
        <v>33.200000000000003</v>
      </c>
      <c r="E8">
        <v>50.2</v>
      </c>
      <c r="F8">
        <v>54</v>
      </c>
      <c r="G8">
        <f>RANK(Maternal_mortality_ratio_per_100_000_live_births__1[[#This Row],[Column2]],Maternal_mortality_ratio_per_100_000_live_births__1[Column2],1)</f>
        <v>71</v>
      </c>
    </row>
    <row r="9" spans="1:7" x14ac:dyDescent="0.25">
      <c r="A9" t="s">
        <v>26</v>
      </c>
      <c r="B9" t="s">
        <v>2607</v>
      </c>
      <c r="C9">
        <v>2.9</v>
      </c>
      <c r="D9">
        <v>5.5</v>
      </c>
      <c r="E9">
        <v>6.7</v>
      </c>
      <c r="F9">
        <v>8</v>
      </c>
      <c r="G9">
        <f>RANK(Maternal_mortality_ratio_per_100_000_live_births__1[[#This Row],[Column2]],Maternal_mortality_ratio_per_100_000_live_births__1[Column2],1)</f>
        <v>6</v>
      </c>
    </row>
    <row r="10" spans="1:7" x14ac:dyDescent="0.25">
      <c r="A10" t="s">
        <v>51</v>
      </c>
      <c r="B10" t="s">
        <v>2607</v>
      </c>
      <c r="C10">
        <v>5.2</v>
      </c>
      <c r="D10">
        <v>6</v>
      </c>
      <c r="E10">
        <v>6.4</v>
      </c>
      <c r="F10">
        <v>10.5</v>
      </c>
      <c r="G10">
        <f>RANK(Maternal_mortality_ratio_per_100_000_live_births__1[[#This Row],[Column2]],Maternal_mortality_ratio_per_100_000_live_births__1[Column2],1)</f>
        <v>24</v>
      </c>
    </row>
    <row r="11" spans="1:7" x14ac:dyDescent="0.25">
      <c r="A11" t="s">
        <v>155</v>
      </c>
      <c r="B11" t="s">
        <v>2607</v>
      </c>
      <c r="C11">
        <v>40.799999999999997</v>
      </c>
      <c r="D11">
        <v>32.799999999999997</v>
      </c>
      <c r="E11">
        <v>55.5</v>
      </c>
      <c r="F11">
        <v>52.8</v>
      </c>
      <c r="G11">
        <f>RANK(Maternal_mortality_ratio_per_100_000_live_births__1[[#This Row],[Column2]],Maternal_mortality_ratio_per_100_000_live_births__1[Column2],1)</f>
        <v>83</v>
      </c>
    </row>
    <row r="12" spans="1:7" x14ac:dyDescent="0.25">
      <c r="A12" t="s">
        <v>104</v>
      </c>
      <c r="C12">
        <v>77.099999999999994</v>
      </c>
      <c r="D12">
        <v>78.900000000000006</v>
      </c>
      <c r="E12">
        <v>60.8</v>
      </c>
      <c r="F12">
        <v>55.6</v>
      </c>
      <c r="G12">
        <f>RANK(Maternal_mortality_ratio_per_100_000_live_births__1[[#This Row],[Column2]],Maternal_mortality_ratio_per_100_000_live_births__1[Column2],1)</f>
        <v>110</v>
      </c>
    </row>
    <row r="13" spans="1:7" x14ac:dyDescent="0.25">
      <c r="A13" t="s">
        <v>70</v>
      </c>
      <c r="B13" t="s">
        <v>2607</v>
      </c>
      <c r="C13">
        <v>15.9</v>
      </c>
      <c r="D13">
        <v>19.8</v>
      </c>
      <c r="E13">
        <v>24.3</v>
      </c>
      <c r="F13">
        <v>37</v>
      </c>
      <c r="G13">
        <f>RANK(Maternal_mortality_ratio_per_100_000_live_births__1[[#This Row],[Column2]],Maternal_mortality_ratio_per_100_000_live_births__1[Column2],1)</f>
        <v>52</v>
      </c>
    </row>
    <row r="14" spans="1:7" x14ac:dyDescent="0.25">
      <c r="A14" t="s">
        <v>218</v>
      </c>
      <c r="B14" t="s">
        <v>2607</v>
      </c>
      <c r="C14">
        <v>123</v>
      </c>
      <c r="D14">
        <v>300.8</v>
      </c>
      <c r="E14">
        <v>441.2</v>
      </c>
      <c r="F14">
        <v>907.5</v>
      </c>
      <c r="G14">
        <f>RANK(Maternal_mortality_ratio_per_100_000_live_births__1[[#This Row],[Column2]],Maternal_mortality_ratio_per_100_000_live_births__1[Column2],1)</f>
        <v>124</v>
      </c>
    </row>
    <row r="15" spans="1:7" x14ac:dyDescent="0.25">
      <c r="A15" t="s">
        <v>111</v>
      </c>
      <c r="B15" t="s">
        <v>2607</v>
      </c>
      <c r="C15">
        <v>39.1</v>
      </c>
      <c r="D15">
        <v>53.3</v>
      </c>
      <c r="E15">
        <v>48.4</v>
      </c>
      <c r="F15">
        <v>52.7</v>
      </c>
      <c r="G15">
        <f>RANK(Maternal_mortality_ratio_per_100_000_live_births__1[[#This Row],[Column2]],Maternal_mortality_ratio_per_100_000_live_births__1[Column2],1)</f>
        <v>80</v>
      </c>
    </row>
    <row r="16" spans="1:7" x14ac:dyDescent="0.25">
      <c r="A16" t="s">
        <v>122</v>
      </c>
      <c r="B16" t="s">
        <v>2607</v>
      </c>
      <c r="C16">
        <v>1.1000000000000001</v>
      </c>
      <c r="D16">
        <v>2.7</v>
      </c>
      <c r="E16">
        <v>24.3</v>
      </c>
      <c r="F16">
        <v>42.3</v>
      </c>
      <c r="G16">
        <f>RANK(Maternal_mortality_ratio_per_100_000_live_births__1[[#This Row],[Column2]],Maternal_mortality_ratio_per_100_000_live_births__1[Column2],1)</f>
        <v>1</v>
      </c>
    </row>
    <row r="17" spans="1:7" x14ac:dyDescent="0.25">
      <c r="A17" t="s">
        <v>30</v>
      </c>
      <c r="B17" t="s">
        <v>2607</v>
      </c>
      <c r="C17">
        <v>4.8</v>
      </c>
      <c r="D17">
        <v>5.9</v>
      </c>
      <c r="E17">
        <v>8.3000000000000007</v>
      </c>
      <c r="F17">
        <v>8.5</v>
      </c>
      <c r="G17">
        <f>RANK(Maternal_mortality_ratio_per_100_000_live_births__1[[#This Row],[Column2]],Maternal_mortality_ratio_per_100_000_live_births__1[Column2],1)</f>
        <v>19</v>
      </c>
    </row>
    <row r="18" spans="1:7" x14ac:dyDescent="0.25">
      <c r="A18" t="s">
        <v>200</v>
      </c>
      <c r="B18" t="s">
        <v>2607</v>
      </c>
      <c r="C18">
        <v>129.80000000000001</v>
      </c>
      <c r="D18">
        <v>32.700000000000003</v>
      </c>
      <c r="E18">
        <v>85.9</v>
      </c>
      <c r="F18">
        <v>113.8</v>
      </c>
      <c r="G18">
        <f>RANK(Maternal_mortality_ratio_per_100_000_live_births__1[[#This Row],[Column2]],Maternal_mortality_ratio_per_100_000_live_births__1[Column2],1)</f>
        <v>129</v>
      </c>
    </row>
    <row r="19" spans="1:7" x14ac:dyDescent="0.25">
      <c r="A19" t="s">
        <v>282</v>
      </c>
      <c r="B19" t="s">
        <v>2607</v>
      </c>
      <c r="C19">
        <v>522.6</v>
      </c>
      <c r="D19">
        <v>598.20000000000005</v>
      </c>
      <c r="E19">
        <v>469.3</v>
      </c>
      <c r="F19">
        <v>718.7</v>
      </c>
      <c r="G19">
        <f>RANK(Maternal_mortality_ratio_per_100_000_live_births__1[[#This Row],[Column2]],Maternal_mortality_ratio_per_100_000_live_births__1[Column2],1)</f>
        <v>173</v>
      </c>
    </row>
    <row r="20" spans="1:7" x14ac:dyDescent="0.25">
      <c r="A20" t="s">
        <v>211</v>
      </c>
      <c r="B20" t="s">
        <v>2607</v>
      </c>
      <c r="C20">
        <v>59.9</v>
      </c>
      <c r="D20">
        <v>116.6</v>
      </c>
      <c r="E20">
        <v>304.7</v>
      </c>
      <c r="F20">
        <v>835.1</v>
      </c>
      <c r="G20">
        <f>RANK(Maternal_mortality_ratio_per_100_000_live_births__1[[#This Row],[Column2]],Maternal_mortality_ratio_per_100_000_live_births__1[Column2],1)</f>
        <v>95</v>
      </c>
    </row>
    <row r="21" spans="1:7" x14ac:dyDescent="0.25">
      <c r="A21" t="s">
        <v>205</v>
      </c>
      <c r="B21" t="s">
        <v>2607</v>
      </c>
      <c r="C21">
        <v>160.9</v>
      </c>
      <c r="D21">
        <v>184.1</v>
      </c>
      <c r="E21">
        <v>284</v>
      </c>
      <c r="F21">
        <v>586.5</v>
      </c>
      <c r="G21">
        <f>RANK(Maternal_mortality_ratio_per_100_000_live_births__1[[#This Row],[Column2]],Maternal_mortality_ratio_per_100_000_live_births__1[Column2],1)</f>
        <v>133</v>
      </c>
    </row>
    <row r="22" spans="1:7" x14ac:dyDescent="0.25">
      <c r="A22" t="s">
        <v>141</v>
      </c>
      <c r="B22" t="s">
        <v>2607</v>
      </c>
      <c r="C22">
        <v>5.7</v>
      </c>
      <c r="D22">
        <v>7.7</v>
      </c>
      <c r="E22">
        <v>15.6</v>
      </c>
      <c r="F22">
        <v>47.4</v>
      </c>
      <c r="G22">
        <f>RANK(Maternal_mortality_ratio_per_100_000_live_births__1[[#This Row],[Column2]],Maternal_mortality_ratio_per_100_000_live_births__1[Column2],1)</f>
        <v>26</v>
      </c>
    </row>
    <row r="23" spans="1:7" x14ac:dyDescent="0.25">
      <c r="A23" t="s">
        <v>194</v>
      </c>
      <c r="B23" t="s">
        <v>2607</v>
      </c>
      <c r="C23">
        <v>185.9</v>
      </c>
      <c r="D23">
        <v>155.9</v>
      </c>
      <c r="E23">
        <v>181.6</v>
      </c>
      <c r="F23">
        <v>228.8</v>
      </c>
      <c r="G23">
        <f>RANK(Maternal_mortality_ratio_per_100_000_live_births__1[[#This Row],[Column2]],Maternal_mortality_ratio_per_100_000_live_births__1[Column2],1)</f>
        <v>138</v>
      </c>
    </row>
    <row r="24" spans="1:7" x14ac:dyDescent="0.25">
      <c r="A24" t="s">
        <v>156</v>
      </c>
      <c r="B24" t="s">
        <v>2607</v>
      </c>
      <c r="C24">
        <v>72.099999999999994</v>
      </c>
      <c r="D24">
        <v>63.9</v>
      </c>
      <c r="E24">
        <v>68.400000000000006</v>
      </c>
      <c r="F24">
        <v>227</v>
      </c>
      <c r="G24">
        <f>RANK(Maternal_mortality_ratio_per_100_000_live_births__1[[#This Row],[Column2]],Maternal_mortality_ratio_per_100_000_live_births__1[Column2],1)</f>
        <v>103</v>
      </c>
    </row>
    <row r="25" spans="1:7" x14ac:dyDescent="0.25">
      <c r="A25" t="s">
        <v>102</v>
      </c>
      <c r="B25" t="s">
        <v>2607</v>
      </c>
      <c r="C25">
        <v>44.2</v>
      </c>
      <c r="D25">
        <v>41.8</v>
      </c>
      <c r="E25">
        <v>49.5</v>
      </c>
      <c r="F25">
        <v>58.4</v>
      </c>
      <c r="G25">
        <f>RANK(Maternal_mortality_ratio_per_100_000_live_births__1[[#This Row],[Column2]],Maternal_mortality_ratio_per_100_000_live_births__1[Column2],1)</f>
        <v>87</v>
      </c>
    </row>
    <row r="26" spans="1:7" x14ac:dyDescent="0.25">
      <c r="A26" t="s">
        <v>125</v>
      </c>
      <c r="B26" t="s">
        <v>2607</v>
      </c>
      <c r="C26">
        <v>7.1</v>
      </c>
      <c r="D26">
        <v>10.3</v>
      </c>
      <c r="E26">
        <v>21.9</v>
      </c>
      <c r="F26">
        <v>25.4</v>
      </c>
      <c r="G26">
        <f>RANK(Maternal_mortality_ratio_per_100_000_live_births__1[[#This Row],[Column2]],Maternal_mortality_ratio_per_100_000_live_births__1[Column2],1)</f>
        <v>30</v>
      </c>
    </row>
    <row r="27" spans="1:7" x14ac:dyDescent="0.25">
      <c r="A27" t="s">
        <v>296</v>
      </c>
      <c r="B27" t="s">
        <v>2607</v>
      </c>
      <c r="C27">
        <v>263.8</v>
      </c>
      <c r="D27">
        <v>357.4</v>
      </c>
      <c r="E27">
        <v>505.6</v>
      </c>
      <c r="F27">
        <v>795.3</v>
      </c>
      <c r="G27">
        <f>RANK(Maternal_mortality_ratio_per_100_000_live_births__1[[#This Row],[Column2]],Maternal_mortality_ratio_per_100_000_live_births__1[Column2],1)</f>
        <v>154</v>
      </c>
    </row>
    <row r="28" spans="1:7" x14ac:dyDescent="0.25">
      <c r="A28" t="s">
        <v>300</v>
      </c>
      <c r="B28" t="s">
        <v>2607</v>
      </c>
      <c r="C28">
        <v>494.4</v>
      </c>
      <c r="D28">
        <v>608</v>
      </c>
      <c r="E28">
        <v>873.6</v>
      </c>
      <c r="F28">
        <v>1343.3</v>
      </c>
      <c r="G28">
        <f>RANK(Maternal_mortality_ratio_per_100_000_live_births__1[[#This Row],[Column2]],Maternal_mortality_ratio_per_100_000_live_births__1[Column2],1)</f>
        <v>172</v>
      </c>
    </row>
    <row r="29" spans="1:7" x14ac:dyDescent="0.25">
      <c r="A29" t="s">
        <v>245</v>
      </c>
      <c r="B29" t="s">
        <v>2607</v>
      </c>
      <c r="C29">
        <v>218</v>
      </c>
      <c r="D29">
        <v>276.39999999999998</v>
      </c>
      <c r="E29">
        <v>605.6</v>
      </c>
      <c r="F29">
        <v>687.8</v>
      </c>
      <c r="G29">
        <f>RANK(Maternal_mortality_ratio_per_100_000_live_births__1[[#This Row],[Column2]],Maternal_mortality_ratio_per_100_000_live_births__1[Column2],1)</f>
        <v>144</v>
      </c>
    </row>
    <row r="30" spans="1:7" x14ac:dyDescent="0.25">
      <c r="A30" t="s">
        <v>249</v>
      </c>
      <c r="B30" t="s">
        <v>2607</v>
      </c>
      <c r="C30">
        <v>437.8</v>
      </c>
      <c r="D30">
        <v>526.70000000000005</v>
      </c>
      <c r="E30">
        <v>650.70000000000005</v>
      </c>
      <c r="F30">
        <v>694.3</v>
      </c>
      <c r="G30">
        <f>RANK(Maternal_mortality_ratio_per_100_000_live_births__1[[#This Row],[Column2]],Maternal_mortality_ratio_per_100_000_live_births__1[Column2],1)</f>
        <v>165</v>
      </c>
    </row>
    <row r="31" spans="1:7" x14ac:dyDescent="0.25">
      <c r="A31" t="s">
        <v>41</v>
      </c>
      <c r="B31" t="s">
        <v>2607</v>
      </c>
      <c r="C31">
        <v>11</v>
      </c>
      <c r="D31">
        <v>11.9</v>
      </c>
      <c r="E31">
        <v>9.3000000000000007</v>
      </c>
      <c r="F31">
        <v>7</v>
      </c>
      <c r="G31">
        <f>RANK(Maternal_mortality_ratio_per_100_000_live_births__1[[#This Row],[Column2]],Maternal_mortality_ratio_per_100_000_live_births__1[Column2],1)</f>
        <v>45</v>
      </c>
    </row>
    <row r="32" spans="1:7" x14ac:dyDescent="0.25">
      <c r="A32" t="s">
        <v>222</v>
      </c>
      <c r="B32" t="s">
        <v>2607</v>
      </c>
      <c r="C32">
        <v>42.2</v>
      </c>
      <c r="D32">
        <v>53.9</v>
      </c>
      <c r="E32">
        <v>125.1</v>
      </c>
      <c r="F32">
        <v>399.8</v>
      </c>
      <c r="G32">
        <f>RANK(Maternal_mortality_ratio_per_100_000_live_births__1[[#This Row],[Column2]],Maternal_mortality_ratio_per_100_000_live_births__1[Column2],1)</f>
        <v>85</v>
      </c>
    </row>
    <row r="33" spans="1:7" x14ac:dyDescent="0.25">
      <c r="A33" t="s">
        <v>306</v>
      </c>
      <c r="B33" t="s">
        <v>2607</v>
      </c>
      <c r="C33">
        <v>835.3</v>
      </c>
      <c r="D33">
        <v>1051.5999999999999</v>
      </c>
      <c r="E33">
        <v>1315.2</v>
      </c>
      <c r="F33">
        <v>1003.1</v>
      </c>
      <c r="G33">
        <f>RANK(Maternal_mortality_ratio_per_100_000_live_births__1[[#This Row],[Column2]],Maternal_mortality_ratio_per_100_000_live_births__1[Column2],1)</f>
        <v>182</v>
      </c>
    </row>
    <row r="34" spans="1:7" x14ac:dyDescent="0.25">
      <c r="A34" t="s">
        <v>305</v>
      </c>
      <c r="B34" t="s">
        <v>2607</v>
      </c>
      <c r="C34">
        <v>1063.5</v>
      </c>
      <c r="D34">
        <v>1303.3</v>
      </c>
      <c r="E34">
        <v>1365.5</v>
      </c>
      <c r="F34">
        <v>1420</v>
      </c>
      <c r="G34">
        <f>RANK(Maternal_mortality_ratio_per_100_000_live_births__1[[#This Row],[Column2]],Maternal_mortality_ratio_per_100_000_live_births__1[Column2],1)</f>
        <v>184</v>
      </c>
    </row>
    <row r="35" spans="1:7" x14ac:dyDescent="0.25">
      <c r="A35" t="s">
        <v>86</v>
      </c>
      <c r="B35" t="s">
        <v>2607</v>
      </c>
      <c r="C35">
        <v>15</v>
      </c>
      <c r="D35">
        <v>23.4</v>
      </c>
      <c r="E35">
        <v>32.6</v>
      </c>
      <c r="F35">
        <v>75.5</v>
      </c>
      <c r="G35">
        <f>RANK(Maternal_mortality_ratio_per_100_000_live_births__1[[#This Row],[Column2]],Maternal_mortality_ratio_per_100_000_live_births__1[Column2],1)</f>
        <v>50</v>
      </c>
    </row>
    <row r="36" spans="1:7" x14ac:dyDescent="0.25">
      <c r="A36" t="s">
        <v>133</v>
      </c>
      <c r="B36" t="s">
        <v>2607</v>
      </c>
      <c r="C36">
        <v>23</v>
      </c>
      <c r="D36">
        <v>33.200000000000003</v>
      </c>
      <c r="E36">
        <v>58.1</v>
      </c>
      <c r="F36">
        <v>114.5</v>
      </c>
      <c r="G36">
        <f>RANK(Maternal_mortality_ratio_per_100_000_live_births__1[[#This Row],[Column2]],Maternal_mortality_ratio_per_100_000_live_births__1[Column2],1)</f>
        <v>69</v>
      </c>
    </row>
    <row r="37" spans="1:7" x14ac:dyDescent="0.25">
      <c r="A37" t="s">
        <v>157</v>
      </c>
      <c r="B37" t="s">
        <v>2607</v>
      </c>
      <c r="C37">
        <v>74.8</v>
      </c>
      <c r="D37">
        <v>70.599999999999994</v>
      </c>
      <c r="E37">
        <v>92.6</v>
      </c>
      <c r="F37">
        <v>130</v>
      </c>
      <c r="G37">
        <f>RANK(Maternal_mortality_ratio_per_100_000_live_births__1[[#This Row],[Column2]],Maternal_mortality_ratio_per_100_000_live_births__1[Column2],1)</f>
        <v>107</v>
      </c>
    </row>
    <row r="38" spans="1:7" x14ac:dyDescent="0.25">
      <c r="A38" t="s">
        <v>250</v>
      </c>
      <c r="B38" t="s">
        <v>2607</v>
      </c>
      <c r="C38">
        <v>217</v>
      </c>
      <c r="D38">
        <v>316.2</v>
      </c>
      <c r="E38">
        <v>455.7</v>
      </c>
      <c r="F38">
        <v>656.2</v>
      </c>
      <c r="G38">
        <f>RANK(Maternal_mortality_ratio_per_100_000_live_births__1[[#This Row],[Column2]],Maternal_mortality_ratio_per_100_000_live_births__1[Column2],1)</f>
        <v>143</v>
      </c>
    </row>
    <row r="39" spans="1:7" x14ac:dyDescent="0.25">
      <c r="A39" t="s">
        <v>246</v>
      </c>
      <c r="B39" t="s">
        <v>2607</v>
      </c>
      <c r="C39">
        <v>282.39999999999998</v>
      </c>
      <c r="D39">
        <v>389.1</v>
      </c>
      <c r="E39">
        <v>659.8</v>
      </c>
      <c r="F39">
        <v>630.6</v>
      </c>
      <c r="G39">
        <f>RANK(Maternal_mortality_ratio_per_100_000_live_births__1[[#This Row],[Column2]],Maternal_mortality_ratio_per_100_000_live_births__1[Column2],1)</f>
        <v>157</v>
      </c>
    </row>
    <row r="40" spans="1:7" x14ac:dyDescent="0.25">
      <c r="A40" t="s">
        <v>114</v>
      </c>
      <c r="B40" t="s">
        <v>2607</v>
      </c>
      <c r="C40">
        <v>22</v>
      </c>
      <c r="D40">
        <v>26.6</v>
      </c>
      <c r="E40">
        <v>38.5</v>
      </c>
      <c r="F40">
        <v>49.6</v>
      </c>
      <c r="G40">
        <f>RANK(Maternal_mortality_ratio_per_100_000_live_births__1[[#This Row],[Column2]],Maternal_mortality_ratio_per_100_000_live_births__1[Column2],1)</f>
        <v>67</v>
      </c>
    </row>
    <row r="41" spans="1:7" x14ac:dyDescent="0.25">
      <c r="A41" t="s">
        <v>78</v>
      </c>
      <c r="B41" t="s">
        <v>2607</v>
      </c>
      <c r="C41">
        <v>4.8</v>
      </c>
      <c r="D41">
        <v>7.2</v>
      </c>
      <c r="E41">
        <v>10.9</v>
      </c>
      <c r="F41">
        <v>12.9</v>
      </c>
      <c r="G41">
        <f>RANK(Maternal_mortality_ratio_per_100_000_live_births__1[[#This Row],[Column2]],Maternal_mortality_ratio_per_100_000_live_births__1[Column2],1)</f>
        <v>19</v>
      </c>
    </row>
    <row r="42" spans="1:7" x14ac:dyDescent="0.25">
      <c r="A42" t="s">
        <v>149</v>
      </c>
      <c r="B42" t="s">
        <v>2607</v>
      </c>
      <c r="C42">
        <v>39.299999999999997</v>
      </c>
      <c r="D42">
        <v>41.1</v>
      </c>
      <c r="E42">
        <v>47</v>
      </c>
      <c r="F42">
        <v>69.099999999999994</v>
      </c>
      <c r="G42">
        <f>RANK(Maternal_mortality_ratio_per_100_000_live_births__1[[#This Row],[Column2]],Maternal_mortality_ratio_per_100_000_live_births__1[Column2],1)</f>
        <v>81</v>
      </c>
    </row>
    <row r="43" spans="1:7" x14ac:dyDescent="0.25">
      <c r="A43" t="s">
        <v>62</v>
      </c>
      <c r="B43" t="s">
        <v>2607</v>
      </c>
      <c r="C43">
        <v>68.400000000000006</v>
      </c>
      <c r="D43">
        <v>26.8</v>
      </c>
      <c r="E43">
        <v>33.200000000000003</v>
      </c>
      <c r="F43">
        <v>38.200000000000003</v>
      </c>
      <c r="G43">
        <f>RANK(Maternal_mortality_ratio_per_100_000_live_births__1[[#This Row],[Column2]],Maternal_mortality_ratio_per_100_000_live_births__1[Column2],1)</f>
        <v>98</v>
      </c>
    </row>
    <row r="44" spans="1:7" x14ac:dyDescent="0.25">
      <c r="A44" t="s">
        <v>67</v>
      </c>
      <c r="B44" t="s">
        <v>2607</v>
      </c>
      <c r="C44">
        <v>3.4</v>
      </c>
      <c r="D44">
        <v>4.3</v>
      </c>
      <c r="E44">
        <v>8</v>
      </c>
      <c r="F44">
        <v>13.1</v>
      </c>
      <c r="G44">
        <f>RANK(Maternal_mortality_ratio_per_100_000_live_births__1[[#This Row],[Column2]],Maternal_mortality_ratio_per_100_000_live_births__1[Column2],1)</f>
        <v>10</v>
      </c>
    </row>
    <row r="45" spans="1:7" x14ac:dyDescent="0.25">
      <c r="A45" t="s">
        <v>290</v>
      </c>
      <c r="B45" t="s">
        <v>2607</v>
      </c>
      <c r="C45">
        <v>547.4</v>
      </c>
      <c r="D45">
        <v>601.5</v>
      </c>
      <c r="E45">
        <v>667.7</v>
      </c>
      <c r="F45">
        <v>1171.5</v>
      </c>
      <c r="G45">
        <f>RANK(Maternal_mortality_ratio_per_100_000_live_births__1[[#This Row],[Column2]],Maternal_mortality_ratio_per_100_000_live_births__1[Column2],1)</f>
        <v>175</v>
      </c>
    </row>
    <row r="46" spans="1:7" x14ac:dyDescent="0.25">
      <c r="A46" t="s">
        <v>16</v>
      </c>
      <c r="B46" t="s">
        <v>2607</v>
      </c>
      <c r="C46">
        <v>4.7</v>
      </c>
      <c r="D46">
        <v>6.5</v>
      </c>
      <c r="E46">
        <v>8</v>
      </c>
      <c r="F46">
        <v>11.5</v>
      </c>
      <c r="G46">
        <f>RANK(Maternal_mortality_ratio_per_100_000_live_births__1[[#This Row],[Column2]],Maternal_mortality_ratio_per_100_000_live_births__1[Column2],1)</f>
        <v>18</v>
      </c>
    </row>
    <row r="47" spans="1:7" x14ac:dyDescent="0.25">
      <c r="A47" t="s">
        <v>279</v>
      </c>
      <c r="B47" t="s">
        <v>2607</v>
      </c>
      <c r="C47">
        <v>234.5</v>
      </c>
      <c r="D47">
        <v>273.8</v>
      </c>
      <c r="E47">
        <v>512.5</v>
      </c>
      <c r="F47">
        <v>707.2</v>
      </c>
      <c r="G47">
        <f>RANK(Maternal_mortality_ratio_per_100_000_live_births__1[[#This Row],[Column2]],Maternal_mortality_ratio_per_100_000_live_births__1[Column2],1)</f>
        <v>147</v>
      </c>
    </row>
    <row r="48" spans="1:7" x14ac:dyDescent="0.25">
      <c r="A48" t="s">
        <v>145</v>
      </c>
      <c r="B48" t="s">
        <v>2607</v>
      </c>
      <c r="C48">
        <v>107.3</v>
      </c>
      <c r="D48">
        <v>91.8</v>
      </c>
      <c r="E48">
        <v>79.099999999999994</v>
      </c>
      <c r="F48">
        <v>154.1</v>
      </c>
      <c r="G48">
        <f>RANK(Maternal_mortality_ratio_per_100_000_live_births__1[[#This Row],[Column2]],Maternal_mortality_ratio_per_100_000_live_births__1[Column2],1)</f>
        <v>121</v>
      </c>
    </row>
    <row r="49" spans="1:7" x14ac:dyDescent="0.25">
      <c r="A49" t="s">
        <v>692</v>
      </c>
      <c r="B49" t="s">
        <v>2607</v>
      </c>
      <c r="C49">
        <v>203.9</v>
      </c>
      <c r="D49">
        <v>376.3</v>
      </c>
      <c r="E49">
        <v>749.7</v>
      </c>
      <c r="F49">
        <v>1671.8</v>
      </c>
      <c r="G49">
        <f>RANK(Maternal_mortality_ratio_per_100_000_live_births__1[[#This Row],[Column2]],Maternal_mortality_ratio_per_100_000_live_births__1[Column2],1)</f>
        <v>140</v>
      </c>
    </row>
    <row r="50" spans="1:7" x14ac:dyDescent="0.25">
      <c r="A50" t="s">
        <v>147</v>
      </c>
      <c r="B50" t="s">
        <v>2607</v>
      </c>
      <c r="C50">
        <v>65.7</v>
      </c>
      <c r="D50">
        <v>76.2</v>
      </c>
      <c r="E50">
        <v>120.1</v>
      </c>
      <c r="F50">
        <v>238.6</v>
      </c>
      <c r="G50">
        <f>RANK(Maternal_mortality_ratio_per_100_000_live_births__1[[#This Row],[Column2]],Maternal_mortality_ratio_per_100_000_live_births__1[Column2],1)</f>
        <v>97</v>
      </c>
    </row>
    <row r="51" spans="1:7" x14ac:dyDescent="0.25">
      <c r="A51" t="s">
        <v>179</v>
      </c>
      <c r="B51" t="s">
        <v>2607</v>
      </c>
      <c r="C51">
        <v>16.8</v>
      </c>
      <c r="D51">
        <v>38.200000000000003</v>
      </c>
      <c r="E51">
        <v>79.400000000000006</v>
      </c>
      <c r="F51">
        <v>152.80000000000001</v>
      </c>
      <c r="G51">
        <f>RANK(Maternal_mortality_ratio_per_100_000_live_births__1[[#This Row],[Column2]],Maternal_mortality_ratio_per_100_000_live_births__1[Column2],1)</f>
        <v>56</v>
      </c>
    </row>
    <row r="52" spans="1:7" x14ac:dyDescent="0.25">
      <c r="A52" t="s">
        <v>215</v>
      </c>
      <c r="B52" t="s">
        <v>2607</v>
      </c>
      <c r="C52">
        <v>42.8</v>
      </c>
      <c r="D52">
        <v>35.799999999999997</v>
      </c>
      <c r="E52">
        <v>48.8</v>
      </c>
      <c r="F52">
        <v>210.5</v>
      </c>
      <c r="G52">
        <f>RANK(Maternal_mortality_ratio_per_100_000_live_births__1[[#This Row],[Column2]],Maternal_mortality_ratio_per_100_000_live_births__1[Column2],1)</f>
        <v>86</v>
      </c>
    </row>
    <row r="53" spans="1:7" x14ac:dyDescent="0.25">
      <c r="A53" t="s">
        <v>224</v>
      </c>
      <c r="B53" t="s">
        <v>2607</v>
      </c>
      <c r="C53">
        <v>212.3</v>
      </c>
      <c r="D53">
        <v>211.3</v>
      </c>
      <c r="E53">
        <v>426.6</v>
      </c>
      <c r="F53">
        <v>1302.5</v>
      </c>
      <c r="G53">
        <f>RANK(Maternal_mortality_ratio_per_100_000_live_births__1[[#This Row],[Column2]],Maternal_mortality_ratio_per_100_000_live_births__1[Column2],1)</f>
        <v>141</v>
      </c>
    </row>
    <row r="54" spans="1:7" x14ac:dyDescent="0.25">
      <c r="A54" t="s">
        <v>284</v>
      </c>
      <c r="B54" t="s">
        <v>2607</v>
      </c>
      <c r="C54">
        <v>321.60000000000002</v>
      </c>
      <c r="D54">
        <v>479.7</v>
      </c>
      <c r="E54">
        <v>734.6</v>
      </c>
      <c r="F54">
        <v>1557.6</v>
      </c>
      <c r="G54">
        <f>RANK(Maternal_mortality_ratio_per_100_000_live_births__1[[#This Row],[Column2]],Maternal_mortality_ratio_per_100_000_live_births__1[Column2],1)</f>
        <v>159</v>
      </c>
    </row>
    <row r="55" spans="1:7" x14ac:dyDescent="0.25">
      <c r="A55" t="s">
        <v>65</v>
      </c>
      <c r="B55" t="s">
        <v>2607</v>
      </c>
      <c r="C55">
        <v>5.2</v>
      </c>
      <c r="D55">
        <v>8.1</v>
      </c>
      <c r="E55">
        <v>24.8</v>
      </c>
      <c r="F55">
        <v>49.1</v>
      </c>
      <c r="G55">
        <f>RANK(Maternal_mortality_ratio_per_100_000_live_births__1[[#This Row],[Column2]],Maternal_mortality_ratio_per_100_000_live_births__1[Column2],1)</f>
        <v>24</v>
      </c>
    </row>
    <row r="56" spans="1:7" x14ac:dyDescent="0.25">
      <c r="A56" t="s">
        <v>236</v>
      </c>
      <c r="B56" t="s">
        <v>2607</v>
      </c>
      <c r="C56">
        <v>239.6</v>
      </c>
      <c r="D56">
        <v>671.5</v>
      </c>
      <c r="E56">
        <v>588.29999999999995</v>
      </c>
      <c r="F56">
        <v>484.3</v>
      </c>
      <c r="G56">
        <f>RANK(Maternal_mortality_ratio_per_100_000_live_births__1[[#This Row],[Column2]],Maternal_mortality_ratio_per_100_000_live_births__1[Column2],1)</f>
        <v>149</v>
      </c>
    </row>
    <row r="57" spans="1:7" x14ac:dyDescent="0.25">
      <c r="A57" t="s">
        <v>285</v>
      </c>
      <c r="B57" t="s">
        <v>2607</v>
      </c>
      <c r="C57">
        <v>266.7</v>
      </c>
      <c r="D57">
        <v>634.70000000000005</v>
      </c>
      <c r="E57">
        <v>952.8</v>
      </c>
      <c r="F57">
        <v>1297.3</v>
      </c>
      <c r="G57">
        <f>RANK(Maternal_mortality_ratio_per_100_000_live_births__1[[#This Row],[Column2]],Maternal_mortality_ratio_per_100_000_live_births__1[Column2],1)</f>
        <v>155</v>
      </c>
    </row>
    <row r="58" spans="1:7" x14ac:dyDescent="0.25">
      <c r="A58" t="s">
        <v>178</v>
      </c>
      <c r="B58" t="s">
        <v>2607</v>
      </c>
      <c r="C58">
        <v>38</v>
      </c>
      <c r="D58">
        <v>41.6</v>
      </c>
      <c r="E58">
        <v>49</v>
      </c>
      <c r="F58">
        <v>64.900000000000006</v>
      </c>
      <c r="G58">
        <f>RANK(Maternal_mortality_ratio_per_100_000_live_births__1[[#This Row],[Column2]],Maternal_mortality_ratio_per_100_000_live_births__1[Column2],1)</f>
        <v>79</v>
      </c>
    </row>
    <row r="59" spans="1:7" x14ac:dyDescent="0.25">
      <c r="A59" t="s">
        <v>31</v>
      </c>
      <c r="B59" t="s">
        <v>2607</v>
      </c>
      <c r="C59">
        <v>8.3000000000000007</v>
      </c>
      <c r="D59">
        <v>7</v>
      </c>
      <c r="E59">
        <v>7.5</v>
      </c>
      <c r="F59">
        <v>5.6</v>
      </c>
      <c r="G59">
        <f>RANK(Maternal_mortality_ratio_per_100_000_live_births__1[[#This Row],[Column2]],Maternal_mortality_ratio_per_100_000_live_births__1[Column2],1)</f>
        <v>38</v>
      </c>
    </row>
    <row r="60" spans="1:7" x14ac:dyDescent="0.25">
      <c r="A60" t="s">
        <v>61</v>
      </c>
      <c r="B60" t="s">
        <v>2607</v>
      </c>
      <c r="C60">
        <v>7.9</v>
      </c>
      <c r="D60">
        <v>9.3000000000000007</v>
      </c>
      <c r="E60">
        <v>9.4</v>
      </c>
      <c r="F60">
        <v>18.3</v>
      </c>
      <c r="G60">
        <f>RANK(Maternal_mortality_ratio_per_100_000_live_births__1[[#This Row],[Column2]],Maternal_mortality_ratio_per_100_000_live_births__1[Column2],1)</f>
        <v>36</v>
      </c>
    </row>
    <row r="61" spans="1:7" x14ac:dyDescent="0.25">
      <c r="A61" t="s">
        <v>208</v>
      </c>
      <c r="B61" t="s">
        <v>2607</v>
      </c>
      <c r="C61">
        <v>226.6</v>
      </c>
      <c r="D61">
        <v>192.9</v>
      </c>
      <c r="E61">
        <v>248.5</v>
      </c>
      <c r="F61">
        <v>450.6</v>
      </c>
      <c r="G61">
        <f>RANK(Maternal_mortality_ratio_per_100_000_live_births__1[[#This Row],[Column2]],Maternal_mortality_ratio_per_100_000_live_births__1[Column2],1)</f>
        <v>146</v>
      </c>
    </row>
    <row r="62" spans="1:7" x14ac:dyDescent="0.25">
      <c r="A62" t="s">
        <v>283</v>
      </c>
      <c r="C62">
        <v>458.2</v>
      </c>
      <c r="D62">
        <v>619.79999999999995</v>
      </c>
      <c r="E62">
        <v>777.7</v>
      </c>
      <c r="F62">
        <v>1202.2</v>
      </c>
      <c r="G62">
        <f>RANK(Maternal_mortality_ratio_per_100_000_live_births__1[[#This Row],[Column2]],Maternal_mortality_ratio_per_100_000_live_births__1[Column2],1)</f>
        <v>169</v>
      </c>
    </row>
    <row r="63" spans="1:7" x14ac:dyDescent="0.25">
      <c r="A63" t="s">
        <v>109</v>
      </c>
      <c r="B63" t="s">
        <v>2607</v>
      </c>
      <c r="C63">
        <v>27.6</v>
      </c>
      <c r="D63">
        <v>41</v>
      </c>
      <c r="E63">
        <v>52.8</v>
      </c>
      <c r="F63">
        <v>44.3</v>
      </c>
      <c r="G63">
        <f>RANK(Maternal_mortality_ratio_per_100_000_live_births__1[[#This Row],[Column2]],Maternal_mortality_ratio_per_100_000_live_births__1[Column2],1)</f>
        <v>72</v>
      </c>
    </row>
    <row r="64" spans="1:7" x14ac:dyDescent="0.25">
      <c r="A64" t="s">
        <v>22</v>
      </c>
      <c r="B64" t="s">
        <v>2607</v>
      </c>
      <c r="C64">
        <v>4.4000000000000004</v>
      </c>
      <c r="D64">
        <v>6.2</v>
      </c>
      <c r="E64">
        <v>7.2</v>
      </c>
      <c r="F64">
        <v>10.3</v>
      </c>
      <c r="G64">
        <f>RANK(Maternal_mortality_ratio_per_100_000_live_births__1[[#This Row],[Column2]],Maternal_mortality_ratio_per_100_000_live_births__1[Column2],1)</f>
        <v>14</v>
      </c>
    </row>
    <row r="65" spans="1:7" x14ac:dyDescent="0.25">
      <c r="A65" t="s">
        <v>240</v>
      </c>
      <c r="B65" t="s">
        <v>2607</v>
      </c>
      <c r="C65">
        <v>263.10000000000002</v>
      </c>
      <c r="D65">
        <v>336.9</v>
      </c>
      <c r="E65">
        <v>498.9</v>
      </c>
      <c r="F65">
        <v>848</v>
      </c>
      <c r="G65">
        <f>RANK(Maternal_mortality_ratio_per_100_000_live_births__1[[#This Row],[Column2]],Maternal_mortality_ratio_per_100_000_live_births__1[Column2],1)</f>
        <v>153</v>
      </c>
    </row>
    <row r="66" spans="1:7" x14ac:dyDescent="0.25">
      <c r="A66" t="s">
        <v>68</v>
      </c>
      <c r="B66" t="s">
        <v>2607</v>
      </c>
      <c r="C66">
        <v>7.7</v>
      </c>
      <c r="D66">
        <v>3.4</v>
      </c>
      <c r="E66">
        <v>3.8</v>
      </c>
      <c r="F66">
        <v>7.3</v>
      </c>
      <c r="G66">
        <f>RANK(Maternal_mortality_ratio_per_100_000_live_births__1[[#This Row],[Column2]],Maternal_mortality_ratio_per_100_000_live_births__1[Column2],1)</f>
        <v>35</v>
      </c>
    </row>
    <row r="67" spans="1:7" x14ac:dyDescent="0.25">
      <c r="A67" t="s">
        <v>130</v>
      </c>
      <c r="B67" t="s">
        <v>2607</v>
      </c>
      <c r="C67">
        <v>21.1</v>
      </c>
      <c r="D67">
        <v>27.3</v>
      </c>
      <c r="E67">
        <v>42.1</v>
      </c>
      <c r="F67">
        <v>53.9</v>
      </c>
      <c r="G67">
        <f>RANK(Maternal_mortality_ratio_per_100_000_live_births__1[[#This Row],[Column2]],Maternal_mortality_ratio_per_100_000_live_births__1[Column2],1)</f>
        <v>63</v>
      </c>
    </row>
    <row r="68" spans="1:7" x14ac:dyDescent="0.25">
      <c r="A68" t="s">
        <v>228</v>
      </c>
      <c r="B68" t="s">
        <v>2607</v>
      </c>
      <c r="C68">
        <v>95.5</v>
      </c>
      <c r="D68">
        <v>123.3</v>
      </c>
      <c r="E68">
        <v>151.80000000000001</v>
      </c>
      <c r="F68">
        <v>267.60000000000002</v>
      </c>
      <c r="G68">
        <f>RANK(Maternal_mortality_ratio_per_100_000_live_births__1[[#This Row],[Column2]],Maternal_mortality_ratio_per_100_000_live_births__1[Column2],1)</f>
        <v>116</v>
      </c>
    </row>
    <row r="69" spans="1:7" x14ac:dyDescent="0.25">
      <c r="A69" t="s">
        <v>292</v>
      </c>
      <c r="B69" t="s">
        <v>2607</v>
      </c>
      <c r="C69">
        <v>553.4</v>
      </c>
      <c r="D69">
        <v>740.7</v>
      </c>
      <c r="E69">
        <v>970.9</v>
      </c>
      <c r="F69">
        <v>1238.3</v>
      </c>
      <c r="G69">
        <f>RANK(Maternal_mortality_ratio_per_100_000_live_births__1[[#This Row],[Column2]],Maternal_mortality_ratio_per_100_000_live_births__1[Column2],1)</f>
        <v>176</v>
      </c>
    </row>
    <row r="70" spans="1:7" x14ac:dyDescent="0.25">
      <c r="A70" t="s">
        <v>289</v>
      </c>
      <c r="B70" t="s">
        <v>2607</v>
      </c>
      <c r="C70">
        <v>725.1</v>
      </c>
      <c r="D70">
        <v>794.5</v>
      </c>
      <c r="E70">
        <v>1300.2</v>
      </c>
      <c r="F70">
        <v>1651.9</v>
      </c>
      <c r="G70">
        <f>RANK(Maternal_mortality_ratio_per_100_000_live_births__1[[#This Row],[Column2]],Maternal_mortality_ratio_per_100_000_live_births__1[Column2],1)</f>
        <v>181</v>
      </c>
    </row>
    <row r="71" spans="1:7" x14ac:dyDescent="0.25">
      <c r="A71" t="s">
        <v>164</v>
      </c>
      <c r="B71" t="s">
        <v>2607</v>
      </c>
      <c r="C71">
        <v>111.9</v>
      </c>
      <c r="D71">
        <v>147.9</v>
      </c>
      <c r="E71">
        <v>190.1</v>
      </c>
      <c r="F71">
        <v>275.10000000000002</v>
      </c>
      <c r="G71">
        <f>RANK(Maternal_mortality_ratio_per_100_000_live_births__1[[#This Row],[Column2]],Maternal_mortality_ratio_per_100_000_live_births__1[Column2],1)</f>
        <v>122</v>
      </c>
    </row>
    <row r="72" spans="1:7" x14ac:dyDescent="0.25">
      <c r="A72" t="s">
        <v>261</v>
      </c>
      <c r="B72" t="s">
        <v>2607</v>
      </c>
      <c r="C72">
        <v>350.4</v>
      </c>
      <c r="D72">
        <v>402.9</v>
      </c>
      <c r="E72">
        <v>399.7</v>
      </c>
      <c r="F72">
        <v>710.4</v>
      </c>
      <c r="G72">
        <f>RANK(Maternal_mortality_ratio_per_100_000_live_births__1[[#This Row],[Column2]],Maternal_mortality_ratio_per_100_000_live_births__1[Column2],1)</f>
        <v>160</v>
      </c>
    </row>
    <row r="73" spans="1:7" x14ac:dyDescent="0.25">
      <c r="A73" t="s">
        <v>230</v>
      </c>
      <c r="B73" t="s">
        <v>2607</v>
      </c>
      <c r="C73">
        <v>71.8</v>
      </c>
      <c r="D73">
        <v>73.2</v>
      </c>
      <c r="E73">
        <v>81.900000000000006</v>
      </c>
      <c r="F73">
        <v>223.6</v>
      </c>
      <c r="G73">
        <f>RANK(Maternal_mortality_ratio_per_100_000_live_births__1[[#This Row],[Column2]],Maternal_mortality_ratio_per_100_000_live_births__1[Column2],1)</f>
        <v>101</v>
      </c>
    </row>
    <row r="74" spans="1:7" x14ac:dyDescent="0.25">
      <c r="A74" t="s">
        <v>92</v>
      </c>
      <c r="B74" t="s">
        <v>2607</v>
      </c>
      <c r="C74">
        <v>15</v>
      </c>
      <c r="D74">
        <v>15</v>
      </c>
      <c r="E74">
        <v>14.6</v>
      </c>
      <c r="F74">
        <v>25.4</v>
      </c>
      <c r="G74">
        <f>RANK(Maternal_mortality_ratio_per_100_000_live_births__1[[#This Row],[Column2]],Maternal_mortality_ratio_per_100_000_live_births__1[Column2],1)</f>
        <v>50</v>
      </c>
    </row>
    <row r="75" spans="1:7" x14ac:dyDescent="0.25">
      <c r="A75" t="s">
        <v>11</v>
      </c>
      <c r="B75" t="s">
        <v>2607</v>
      </c>
      <c r="C75">
        <v>2.7</v>
      </c>
      <c r="D75">
        <v>2.9</v>
      </c>
      <c r="E75">
        <v>5.3</v>
      </c>
      <c r="F75">
        <v>6.8</v>
      </c>
      <c r="G75">
        <f>RANK(Maternal_mortality_ratio_per_100_000_live_births__1[[#This Row],[Column2]],Maternal_mortality_ratio_per_100_000_live_births__1[Column2],1)</f>
        <v>4</v>
      </c>
    </row>
    <row r="76" spans="1:7" x14ac:dyDescent="0.25">
      <c r="A76" t="s">
        <v>225</v>
      </c>
      <c r="B76" t="s">
        <v>2607</v>
      </c>
      <c r="C76">
        <v>102.7</v>
      </c>
      <c r="D76">
        <v>178.7</v>
      </c>
      <c r="E76">
        <v>384.4</v>
      </c>
      <c r="F76">
        <v>646.9</v>
      </c>
      <c r="G76">
        <f>RANK(Maternal_mortality_ratio_per_100_000_live_births__1[[#This Row],[Column2]],Maternal_mortality_ratio_per_100_000_live_births__1[Column2],1)</f>
        <v>119</v>
      </c>
    </row>
    <row r="77" spans="1:7" x14ac:dyDescent="0.25">
      <c r="A77" t="s">
        <v>191</v>
      </c>
      <c r="B77" t="s">
        <v>2607</v>
      </c>
      <c r="C77">
        <v>172.9</v>
      </c>
      <c r="D77">
        <v>218.8</v>
      </c>
      <c r="E77">
        <v>298.60000000000002</v>
      </c>
      <c r="F77">
        <v>495.3</v>
      </c>
      <c r="G77">
        <f>RANK(Maternal_mortality_ratio_per_100_000_live_births__1[[#This Row],[Column2]],Maternal_mortality_ratio_per_100_000_live_births__1[Column2],1)</f>
        <v>134</v>
      </c>
    </row>
    <row r="78" spans="1:7" x14ac:dyDescent="0.25">
      <c r="A78" t="s">
        <v>139</v>
      </c>
      <c r="B78" t="s">
        <v>2607</v>
      </c>
      <c r="C78">
        <v>22</v>
      </c>
      <c r="D78">
        <v>31.6</v>
      </c>
      <c r="E78">
        <v>43.5</v>
      </c>
      <c r="F78">
        <v>102.3</v>
      </c>
      <c r="G78">
        <f>RANK(Maternal_mortality_ratio_per_100_000_live_births__1[[#This Row],[Column2]],Maternal_mortality_ratio_per_100_000_live_births__1[Column2],1)</f>
        <v>67</v>
      </c>
    </row>
    <row r="79" spans="1:7" x14ac:dyDescent="0.25">
      <c r="A79" t="s">
        <v>216</v>
      </c>
      <c r="B79" t="s">
        <v>2607</v>
      </c>
      <c r="C79">
        <v>76.099999999999994</v>
      </c>
      <c r="D79">
        <v>114.9</v>
      </c>
      <c r="E79">
        <v>116.9</v>
      </c>
      <c r="F79">
        <v>201.9</v>
      </c>
      <c r="G79">
        <f>RANK(Maternal_mortality_ratio_per_100_000_live_births__1[[#This Row],[Column2]],Maternal_mortality_ratio_per_100_000_live_births__1[Column2],1)</f>
        <v>108</v>
      </c>
    </row>
    <row r="80" spans="1:7" x14ac:dyDescent="0.25">
      <c r="A80" t="s">
        <v>20</v>
      </c>
      <c r="B80" t="s">
        <v>2607</v>
      </c>
      <c r="C80">
        <v>5</v>
      </c>
      <c r="D80">
        <v>6.5</v>
      </c>
      <c r="E80">
        <v>10.4</v>
      </c>
      <c r="F80">
        <v>11.1</v>
      </c>
      <c r="G80">
        <f>RANK(Maternal_mortality_ratio_per_100_000_live_births__1[[#This Row],[Column2]],Maternal_mortality_ratio_per_100_000_live_births__1[Column2],1)</f>
        <v>22</v>
      </c>
    </row>
    <row r="81" spans="1:7" x14ac:dyDescent="0.25">
      <c r="A81" t="s">
        <v>56</v>
      </c>
      <c r="B81" t="s">
        <v>2607</v>
      </c>
      <c r="C81">
        <v>2.8</v>
      </c>
      <c r="D81">
        <v>3</v>
      </c>
      <c r="E81">
        <v>8.6</v>
      </c>
      <c r="F81">
        <v>40.299999999999997</v>
      </c>
      <c r="G81">
        <f>RANK(Maternal_mortality_ratio_per_100_000_live_births__1[[#This Row],[Column2]],Maternal_mortality_ratio_per_100_000_live_births__1[Column2],1)</f>
        <v>5</v>
      </c>
    </row>
    <row r="82" spans="1:7" x14ac:dyDescent="0.25">
      <c r="A82" t="s">
        <v>64</v>
      </c>
      <c r="B82" t="s">
        <v>2607</v>
      </c>
      <c r="C82">
        <v>4.5999999999999996</v>
      </c>
      <c r="D82">
        <v>6.7</v>
      </c>
      <c r="E82">
        <v>10.1</v>
      </c>
      <c r="F82">
        <v>18.100000000000001</v>
      </c>
      <c r="G82">
        <f>RANK(Maternal_mortality_ratio_per_100_000_live_births__1[[#This Row],[Column2]],Maternal_mortality_ratio_per_100_000_live_births__1[Column2],1)</f>
        <v>17</v>
      </c>
    </row>
    <row r="83" spans="1:7" x14ac:dyDescent="0.25">
      <c r="A83" t="s">
        <v>272</v>
      </c>
      <c r="B83" t="s">
        <v>2607</v>
      </c>
      <c r="C83">
        <v>479.9</v>
      </c>
      <c r="D83">
        <v>604.1</v>
      </c>
      <c r="E83">
        <v>473.5</v>
      </c>
      <c r="F83">
        <v>667</v>
      </c>
      <c r="G83">
        <f>RANK(Maternal_mortality_ratio_per_100_000_live_births__1[[#This Row],[Column2]],Maternal_mortality_ratio_per_100_000_live_births__1[Column2],1)</f>
        <v>171</v>
      </c>
    </row>
    <row r="84" spans="1:7" x14ac:dyDescent="0.25">
      <c r="A84" t="s">
        <v>196</v>
      </c>
      <c r="B84" t="s">
        <v>2607</v>
      </c>
      <c r="C84">
        <v>98.9</v>
      </c>
      <c r="D84">
        <v>87.7</v>
      </c>
      <c r="E84">
        <v>83</v>
      </c>
      <c r="F84">
        <v>45.1</v>
      </c>
      <c r="G84">
        <f>RANK(Maternal_mortality_ratio_per_100_000_live_births__1[[#This Row],[Column2]],Maternal_mortality_ratio_per_100_000_live_births__1[Column2],1)</f>
        <v>118</v>
      </c>
    </row>
    <row r="85" spans="1:7" x14ac:dyDescent="0.25">
      <c r="A85" t="s">
        <v>54</v>
      </c>
      <c r="B85" t="s">
        <v>2607</v>
      </c>
      <c r="C85">
        <v>4.3</v>
      </c>
      <c r="D85">
        <v>5.7</v>
      </c>
      <c r="E85">
        <v>8.5</v>
      </c>
      <c r="F85">
        <v>17.399999999999999</v>
      </c>
      <c r="G85">
        <f>RANK(Maternal_mortality_ratio_per_100_000_live_births__1[[#This Row],[Column2]],Maternal_mortality_ratio_per_100_000_live_births__1[Column2],1)</f>
        <v>12</v>
      </c>
    </row>
    <row r="86" spans="1:7" x14ac:dyDescent="0.25">
      <c r="A86" t="s">
        <v>171</v>
      </c>
      <c r="B86" t="s">
        <v>2607</v>
      </c>
      <c r="C86">
        <v>41.3</v>
      </c>
      <c r="D86">
        <v>46.6</v>
      </c>
      <c r="E86">
        <v>64.3</v>
      </c>
      <c r="F86">
        <v>96.3</v>
      </c>
      <c r="G86">
        <f>RANK(Maternal_mortality_ratio_per_100_000_live_births__1[[#This Row],[Column2]],Maternal_mortality_ratio_per_100_000_live_births__1[Column2],1)</f>
        <v>84</v>
      </c>
    </row>
    <row r="87" spans="1:7" x14ac:dyDescent="0.25">
      <c r="A87" t="s">
        <v>120</v>
      </c>
      <c r="B87" t="s">
        <v>2607</v>
      </c>
      <c r="C87">
        <v>13.4</v>
      </c>
      <c r="D87">
        <v>19.600000000000001</v>
      </c>
      <c r="E87">
        <v>56.3</v>
      </c>
      <c r="F87">
        <v>99.8</v>
      </c>
      <c r="G87">
        <f>RANK(Maternal_mortality_ratio_per_100_000_live_births__1[[#This Row],[Column2]],Maternal_mortality_ratio_per_100_000_live_births__1[Column2],1)</f>
        <v>48</v>
      </c>
    </row>
    <row r="88" spans="1:7" x14ac:dyDescent="0.25">
      <c r="A88" t="s">
        <v>243</v>
      </c>
      <c r="B88" t="s">
        <v>2607</v>
      </c>
      <c r="C88">
        <v>530</v>
      </c>
      <c r="D88">
        <v>475.5</v>
      </c>
      <c r="E88">
        <v>563.79999999999995</v>
      </c>
      <c r="F88">
        <v>580.1</v>
      </c>
      <c r="G88">
        <f>RANK(Maternal_mortality_ratio_per_100_000_live_births__1[[#This Row],[Column2]],Maternal_mortality_ratio_per_100_000_live_births__1[Column2],1)</f>
        <v>174</v>
      </c>
    </row>
    <row r="89" spans="1:7" x14ac:dyDescent="0.25">
      <c r="A89" t="s">
        <v>229</v>
      </c>
      <c r="B89" t="s">
        <v>2607</v>
      </c>
      <c r="C89">
        <v>76.3</v>
      </c>
      <c r="D89">
        <v>130.6</v>
      </c>
      <c r="E89">
        <v>115.9</v>
      </c>
      <c r="F89">
        <v>213.2</v>
      </c>
      <c r="G89">
        <f>RANK(Maternal_mortality_ratio_per_100_000_live_births__1[[#This Row],[Column2]],Maternal_mortality_ratio_per_100_000_live_births__1[Column2],1)</f>
        <v>109</v>
      </c>
    </row>
    <row r="90" spans="1:7" x14ac:dyDescent="0.25">
      <c r="A90" t="s">
        <v>95</v>
      </c>
      <c r="B90" t="s">
        <v>2607</v>
      </c>
      <c r="C90">
        <v>7.2</v>
      </c>
      <c r="D90">
        <v>9.1999999999999993</v>
      </c>
      <c r="E90">
        <v>9.9</v>
      </c>
      <c r="F90">
        <v>13.2</v>
      </c>
      <c r="G90">
        <f>RANK(Maternal_mortality_ratio_per_100_000_live_births__1[[#This Row],[Column2]],Maternal_mortality_ratio_per_100_000_live_births__1[Column2],1)</f>
        <v>31</v>
      </c>
    </row>
    <row r="91" spans="1:7" x14ac:dyDescent="0.25">
      <c r="A91" t="s">
        <v>199</v>
      </c>
      <c r="B91" t="s">
        <v>2607</v>
      </c>
      <c r="C91">
        <v>50.4</v>
      </c>
      <c r="D91">
        <v>71.7</v>
      </c>
      <c r="E91">
        <v>86.9</v>
      </c>
      <c r="F91">
        <v>97</v>
      </c>
      <c r="G91">
        <f>RANK(Maternal_mortality_ratio_per_100_000_live_births__1[[#This Row],[Column2]],Maternal_mortality_ratio_per_100_000_live_births__1[Column2],1)</f>
        <v>91</v>
      </c>
    </row>
    <row r="92" spans="1:7" x14ac:dyDescent="0.25">
      <c r="A92" t="s">
        <v>231</v>
      </c>
      <c r="B92" t="s">
        <v>2607</v>
      </c>
      <c r="C92">
        <v>126.1</v>
      </c>
      <c r="D92">
        <v>283.60000000000002</v>
      </c>
      <c r="E92">
        <v>579.20000000000005</v>
      </c>
      <c r="F92">
        <v>878</v>
      </c>
      <c r="G92">
        <f>RANK(Maternal_mortality_ratio_per_100_000_live_births__1[[#This Row],[Column2]],Maternal_mortality_ratio_per_100_000_live_births__1[Column2],1)</f>
        <v>126</v>
      </c>
    </row>
    <row r="93" spans="1:7" x14ac:dyDescent="0.25">
      <c r="A93" t="s">
        <v>74</v>
      </c>
      <c r="B93" t="s">
        <v>2607</v>
      </c>
      <c r="C93">
        <v>18.3</v>
      </c>
      <c r="D93">
        <v>25.4</v>
      </c>
      <c r="E93">
        <v>32</v>
      </c>
      <c r="F93">
        <v>50.4</v>
      </c>
      <c r="G93">
        <f>RANK(Maternal_mortality_ratio_per_100_000_live_births__1[[#This Row],[Column2]],Maternal_mortality_ratio_per_100_000_live_births__1[Column2],1)</f>
        <v>59</v>
      </c>
    </row>
    <row r="94" spans="1:7" x14ac:dyDescent="0.25">
      <c r="A94" t="s">
        <v>188</v>
      </c>
      <c r="B94" t="s">
        <v>2607</v>
      </c>
      <c r="C94">
        <v>20.6</v>
      </c>
      <c r="D94">
        <v>18</v>
      </c>
      <c r="E94">
        <v>31.9</v>
      </c>
      <c r="F94">
        <v>66.900000000000006</v>
      </c>
      <c r="G94">
        <f>RANK(Maternal_mortality_ratio_per_100_000_live_births__1[[#This Row],[Column2]],Maternal_mortality_ratio_per_100_000_live_births__1[Column2],1)</f>
        <v>62</v>
      </c>
    </row>
    <row r="95" spans="1:7" x14ac:dyDescent="0.25">
      <c r="A95" t="s">
        <v>276</v>
      </c>
      <c r="B95" t="s">
        <v>2607</v>
      </c>
      <c r="C95">
        <v>566.20000000000005</v>
      </c>
      <c r="D95">
        <v>1040.2</v>
      </c>
      <c r="E95">
        <v>544.6</v>
      </c>
      <c r="F95">
        <v>565.29999999999995</v>
      </c>
      <c r="G95">
        <f>RANK(Maternal_mortality_ratio_per_100_000_live_births__1[[#This Row],[Column2]],Maternal_mortality_ratio_per_100_000_live_births__1[Column2],1)</f>
        <v>177</v>
      </c>
    </row>
    <row r="96" spans="1:7" x14ac:dyDescent="0.25">
      <c r="A96" t="s">
        <v>287</v>
      </c>
      <c r="B96" t="s">
        <v>2607</v>
      </c>
      <c r="C96">
        <v>652.29999999999995</v>
      </c>
      <c r="D96">
        <v>634.20000000000005</v>
      </c>
      <c r="E96">
        <v>777.4</v>
      </c>
      <c r="F96">
        <v>1365.4</v>
      </c>
      <c r="G96">
        <f>RANK(Maternal_mortality_ratio_per_100_000_live_births__1[[#This Row],[Column2]],Maternal_mortality_ratio_per_100_000_live_births__1[Column2],1)</f>
        <v>180</v>
      </c>
    </row>
    <row r="97" spans="1:7" x14ac:dyDescent="0.25">
      <c r="A97" t="s">
        <v>159</v>
      </c>
      <c r="B97" t="s">
        <v>2607</v>
      </c>
      <c r="C97">
        <v>72.099999999999994</v>
      </c>
      <c r="D97">
        <v>57.5</v>
      </c>
      <c r="E97">
        <v>56.7</v>
      </c>
      <c r="F97">
        <v>57.5</v>
      </c>
      <c r="G97">
        <f>RANK(Maternal_mortality_ratio_per_100_000_live_births__1[[#This Row],[Column2]],Maternal_mortality_ratio_per_100_000_live_births__1[Column2],1)</f>
        <v>103</v>
      </c>
    </row>
    <row r="98" spans="1:7" x14ac:dyDescent="0.25">
      <c r="A98" t="s">
        <v>76</v>
      </c>
      <c r="B98" t="s">
        <v>2607</v>
      </c>
      <c r="C98">
        <v>8.6999999999999993</v>
      </c>
      <c r="D98">
        <v>9.6999999999999993</v>
      </c>
      <c r="E98">
        <v>17.5</v>
      </c>
      <c r="F98">
        <v>31.1</v>
      </c>
      <c r="G98">
        <f>RANK(Maternal_mortality_ratio_per_100_000_live_births__1[[#This Row],[Column2]],Maternal_mortality_ratio_per_100_000_live_births__1[Column2],1)</f>
        <v>40</v>
      </c>
    </row>
    <row r="99" spans="1:7" x14ac:dyDescent="0.25">
      <c r="A99" t="s">
        <v>45</v>
      </c>
      <c r="B99" t="s">
        <v>2607</v>
      </c>
      <c r="C99">
        <v>6.5</v>
      </c>
      <c r="D99">
        <v>8.3000000000000007</v>
      </c>
      <c r="E99">
        <v>9.3000000000000007</v>
      </c>
      <c r="F99">
        <v>12.6</v>
      </c>
      <c r="G99">
        <f>RANK(Maternal_mortality_ratio_per_100_000_live_births__1[[#This Row],[Column2]],Maternal_mortality_ratio_per_100_000_live_births__1[Column2],1)</f>
        <v>28</v>
      </c>
    </row>
    <row r="100" spans="1:7" x14ac:dyDescent="0.25">
      <c r="A100" t="s">
        <v>288</v>
      </c>
      <c r="B100" t="s">
        <v>2607</v>
      </c>
      <c r="C100">
        <v>391.5</v>
      </c>
      <c r="D100">
        <v>496.8</v>
      </c>
      <c r="E100">
        <v>658.1</v>
      </c>
      <c r="F100">
        <v>810.4</v>
      </c>
      <c r="G100">
        <f>RANK(Maternal_mortality_ratio_per_100_000_live_births__1[[#This Row],[Column2]],Maternal_mortality_ratio_per_100_000_live_births__1[Column2],1)</f>
        <v>163</v>
      </c>
    </row>
    <row r="101" spans="1:7" x14ac:dyDescent="0.25">
      <c r="A101" t="s">
        <v>281</v>
      </c>
      <c r="B101" t="s">
        <v>2607</v>
      </c>
      <c r="C101">
        <v>380.7</v>
      </c>
      <c r="D101">
        <v>512.9</v>
      </c>
      <c r="E101">
        <v>573.5</v>
      </c>
      <c r="F101">
        <v>891.8</v>
      </c>
      <c r="G101">
        <f>RANK(Maternal_mortality_ratio_per_100_000_live_births__1[[#This Row],[Column2]],Maternal_mortality_ratio_per_100_000_live_births__1[Column2],1)</f>
        <v>162</v>
      </c>
    </row>
    <row r="102" spans="1:7" x14ac:dyDescent="0.25">
      <c r="A102" t="s">
        <v>112</v>
      </c>
      <c r="B102" t="s">
        <v>2607</v>
      </c>
      <c r="C102">
        <v>21.1</v>
      </c>
      <c r="D102">
        <v>25.5</v>
      </c>
      <c r="E102">
        <v>39.700000000000003</v>
      </c>
      <c r="F102">
        <v>55.1</v>
      </c>
      <c r="G102">
        <f>RANK(Maternal_mortality_ratio_per_100_000_live_births__1[[#This Row],[Column2]],Maternal_mortality_ratio_per_100_000_live_births__1[Column2],1)</f>
        <v>63</v>
      </c>
    </row>
    <row r="103" spans="1:7" x14ac:dyDescent="0.25">
      <c r="A103" t="s">
        <v>152</v>
      </c>
      <c r="B103" t="s">
        <v>2607</v>
      </c>
      <c r="C103">
        <v>56.7</v>
      </c>
      <c r="D103">
        <v>59.8</v>
      </c>
      <c r="E103">
        <v>114.3</v>
      </c>
      <c r="F103">
        <v>364.6</v>
      </c>
      <c r="G103">
        <f>RANK(Maternal_mortality_ratio_per_100_000_live_births__1[[#This Row],[Column2]],Maternal_mortality_ratio_per_100_000_live_births__1[Column2],1)</f>
        <v>92</v>
      </c>
    </row>
    <row r="104" spans="1:7" x14ac:dyDescent="0.25">
      <c r="A104" t="s">
        <v>301</v>
      </c>
      <c r="B104" t="s">
        <v>2607</v>
      </c>
      <c r="C104">
        <v>440.2</v>
      </c>
      <c r="D104">
        <v>546.79999999999995</v>
      </c>
      <c r="E104">
        <v>742.3</v>
      </c>
      <c r="F104">
        <v>1341.2</v>
      </c>
      <c r="G104">
        <f>RANK(Maternal_mortality_ratio_per_100_000_live_births__1[[#This Row],[Column2]],Maternal_mortality_ratio_per_100_000_live_births__1[Column2],1)</f>
        <v>166</v>
      </c>
    </row>
    <row r="105" spans="1:7" x14ac:dyDescent="0.25">
      <c r="A105" t="s">
        <v>57</v>
      </c>
      <c r="B105" t="s">
        <v>2607</v>
      </c>
      <c r="C105">
        <v>2.9</v>
      </c>
      <c r="D105">
        <v>5.3</v>
      </c>
      <c r="E105">
        <v>10.5</v>
      </c>
      <c r="F105">
        <v>16.2</v>
      </c>
      <c r="G105">
        <f>RANK(Maternal_mortality_ratio_per_100_000_live_births__1[[#This Row],[Column2]],Maternal_mortality_ratio_per_100_000_live_births__1[Column2],1)</f>
        <v>6</v>
      </c>
    </row>
    <row r="106" spans="1:7" x14ac:dyDescent="0.25">
      <c r="A106" t="s">
        <v>271</v>
      </c>
      <c r="B106" t="s">
        <v>2607</v>
      </c>
      <c r="C106">
        <v>463.8</v>
      </c>
      <c r="D106">
        <v>586.1</v>
      </c>
      <c r="E106">
        <v>683.6</v>
      </c>
      <c r="F106">
        <v>781.3</v>
      </c>
      <c r="G106">
        <f>RANK(Maternal_mortality_ratio_per_100_000_live_births__1[[#This Row],[Column2]],Maternal_mortality_ratio_per_100_000_live_births__1[Column2],1)</f>
        <v>170</v>
      </c>
    </row>
    <row r="107" spans="1:7" x14ac:dyDescent="0.25">
      <c r="A107" t="s">
        <v>128</v>
      </c>
      <c r="B107" t="s">
        <v>2607</v>
      </c>
      <c r="C107">
        <v>84.4</v>
      </c>
      <c r="D107">
        <v>55.1</v>
      </c>
      <c r="E107">
        <v>52.2</v>
      </c>
      <c r="F107">
        <v>141.69999999999999</v>
      </c>
      <c r="G107">
        <f>RANK(Maternal_mortality_ratio_per_100_000_live_births__1[[#This Row],[Column2]],Maternal_mortality_ratio_per_100_000_live_births__1[Column2],1)</f>
        <v>114</v>
      </c>
    </row>
    <row r="108" spans="1:7" x14ac:dyDescent="0.25">
      <c r="A108" t="s">
        <v>137</v>
      </c>
      <c r="B108" t="s">
        <v>2607</v>
      </c>
      <c r="C108">
        <v>59.1</v>
      </c>
      <c r="D108">
        <v>51.2</v>
      </c>
      <c r="E108">
        <v>56.5</v>
      </c>
      <c r="F108">
        <v>97.2</v>
      </c>
      <c r="G108">
        <f>RANK(Maternal_mortality_ratio_per_100_000_live_births__1[[#This Row],[Column2]],Maternal_mortality_ratio_per_100_000_live_births__1[Column2],1)</f>
        <v>93</v>
      </c>
    </row>
    <row r="109" spans="1:7" x14ac:dyDescent="0.25">
      <c r="A109" t="s">
        <v>227</v>
      </c>
      <c r="B109" t="s">
        <v>2607</v>
      </c>
      <c r="C109">
        <v>74.3</v>
      </c>
      <c r="D109">
        <v>45.7</v>
      </c>
      <c r="E109">
        <v>60.1</v>
      </c>
      <c r="F109">
        <v>112</v>
      </c>
      <c r="G109">
        <f>RANK(Maternal_mortality_ratio_per_100_000_live_births__1[[#This Row],[Column2]],Maternal_mortality_ratio_per_100_000_live_births__1[Column2],1)</f>
        <v>106</v>
      </c>
    </row>
    <row r="110" spans="1:7" x14ac:dyDescent="0.25">
      <c r="A110" t="s">
        <v>150</v>
      </c>
      <c r="B110" t="s">
        <v>2607</v>
      </c>
      <c r="C110">
        <v>12.3</v>
      </c>
      <c r="D110">
        <v>18.100000000000001</v>
      </c>
      <c r="E110">
        <v>48.9</v>
      </c>
      <c r="F110">
        <v>75.2</v>
      </c>
      <c r="G110">
        <f>RANK(Maternal_mortality_ratio_per_100_000_live_births__1[[#This Row],[Column2]],Maternal_mortality_ratio_per_100_000_live_births__1[Column2],1)</f>
        <v>47</v>
      </c>
    </row>
    <row r="111" spans="1:7" x14ac:dyDescent="0.25">
      <c r="A111" t="s">
        <v>166</v>
      </c>
      <c r="B111" t="s">
        <v>2607</v>
      </c>
      <c r="C111">
        <v>39.5</v>
      </c>
      <c r="D111">
        <v>65.5</v>
      </c>
      <c r="E111">
        <v>157.80000000000001</v>
      </c>
      <c r="F111">
        <v>211.5</v>
      </c>
      <c r="G111">
        <f>RANK(Maternal_mortality_ratio_per_100_000_live_births__1[[#This Row],[Column2]],Maternal_mortality_ratio_per_100_000_live_births__1[Column2],1)</f>
        <v>82</v>
      </c>
    </row>
    <row r="112" spans="1:7" x14ac:dyDescent="0.25">
      <c r="A112" t="s">
        <v>96</v>
      </c>
      <c r="B112" t="s">
        <v>2607</v>
      </c>
      <c r="C112">
        <v>6.2</v>
      </c>
      <c r="D112">
        <v>7.2</v>
      </c>
      <c r="E112">
        <v>10.5</v>
      </c>
      <c r="F112">
        <v>10.7</v>
      </c>
      <c r="G112">
        <f>RANK(Maternal_mortality_ratio_per_100_000_live_births__1[[#This Row],[Column2]],Maternal_mortality_ratio_per_100_000_live_births__1[Column2],1)</f>
        <v>27</v>
      </c>
    </row>
    <row r="113" spans="1:7" x14ac:dyDescent="0.25">
      <c r="A113" t="s">
        <v>203</v>
      </c>
      <c r="B113" t="s">
        <v>2607</v>
      </c>
      <c r="C113">
        <v>71.900000000000006</v>
      </c>
      <c r="D113">
        <v>133.9</v>
      </c>
      <c r="E113">
        <v>244.2</v>
      </c>
      <c r="F113">
        <v>673.7</v>
      </c>
      <c r="G113">
        <f>RANK(Maternal_mortality_ratio_per_100_000_live_births__1[[#This Row],[Column2]],Maternal_mortality_ratio_per_100_000_live_births__1[Column2],1)</f>
        <v>102</v>
      </c>
    </row>
    <row r="114" spans="1:7" x14ac:dyDescent="0.25">
      <c r="A114" t="s">
        <v>294</v>
      </c>
      <c r="B114" t="s">
        <v>2607</v>
      </c>
      <c r="C114">
        <v>127.1</v>
      </c>
      <c r="D114">
        <v>321.5</v>
      </c>
      <c r="E114">
        <v>532.1</v>
      </c>
      <c r="F114">
        <v>1240.3</v>
      </c>
      <c r="G114">
        <f>RANK(Maternal_mortality_ratio_per_100_000_live_births__1[[#This Row],[Column2]],Maternal_mortality_ratio_per_100_000_live_births__1[Column2],1)</f>
        <v>128</v>
      </c>
    </row>
    <row r="115" spans="1:7" x14ac:dyDescent="0.25">
      <c r="A115" t="s">
        <v>239</v>
      </c>
      <c r="B115" t="s">
        <v>2607</v>
      </c>
      <c r="C115">
        <v>178.7</v>
      </c>
      <c r="D115">
        <v>292.7</v>
      </c>
      <c r="E115">
        <v>371.4</v>
      </c>
      <c r="F115">
        <v>572.5</v>
      </c>
      <c r="G115">
        <f>RANK(Maternal_mortality_ratio_per_100_000_live_births__1[[#This Row],[Column2]],Maternal_mortality_ratio_per_100_000_live_births__1[Column2],1)</f>
        <v>136</v>
      </c>
    </row>
    <row r="116" spans="1:7" x14ac:dyDescent="0.25">
      <c r="A116" t="s">
        <v>238</v>
      </c>
      <c r="B116" t="s">
        <v>2607</v>
      </c>
      <c r="C116">
        <v>214.6</v>
      </c>
      <c r="D116">
        <v>481.6</v>
      </c>
      <c r="E116">
        <v>450.3</v>
      </c>
      <c r="F116">
        <v>328.4</v>
      </c>
      <c r="G116">
        <f>RANK(Maternal_mortality_ratio_per_100_000_live_births__1[[#This Row],[Column2]],Maternal_mortality_ratio_per_100_000_live_births__1[Column2],1)</f>
        <v>142</v>
      </c>
    </row>
    <row r="117" spans="1:7" x14ac:dyDescent="0.25">
      <c r="A117" t="s">
        <v>241</v>
      </c>
      <c r="B117" t="s">
        <v>2607</v>
      </c>
      <c r="C117">
        <v>174.4</v>
      </c>
      <c r="D117">
        <v>349.2</v>
      </c>
      <c r="E117">
        <v>504</v>
      </c>
      <c r="F117">
        <v>1171.5</v>
      </c>
      <c r="G117">
        <f>RANK(Maternal_mortality_ratio_per_100_000_live_births__1[[#This Row],[Column2]],Maternal_mortality_ratio_per_100_000_live_births__1[Column2],1)</f>
        <v>135</v>
      </c>
    </row>
    <row r="118" spans="1:7" x14ac:dyDescent="0.25">
      <c r="A118" t="s">
        <v>24</v>
      </c>
      <c r="B118" t="s">
        <v>2607</v>
      </c>
      <c r="C118">
        <v>4.3</v>
      </c>
      <c r="D118">
        <v>6.3</v>
      </c>
      <c r="E118">
        <v>13</v>
      </c>
      <c r="F118">
        <v>11.4</v>
      </c>
      <c r="G118">
        <f>RANK(Maternal_mortality_ratio_per_100_000_live_births__1[[#This Row],[Column2]],Maternal_mortality_ratio_per_100_000_live_births__1[Column2],1)</f>
        <v>12</v>
      </c>
    </row>
    <row r="119" spans="1:7" x14ac:dyDescent="0.25">
      <c r="A119" t="s">
        <v>35</v>
      </c>
      <c r="B119" t="s">
        <v>2607</v>
      </c>
      <c r="C119">
        <v>7</v>
      </c>
      <c r="D119">
        <v>9.9</v>
      </c>
      <c r="E119">
        <v>11.1</v>
      </c>
      <c r="F119">
        <v>16.899999999999999</v>
      </c>
      <c r="G119">
        <f>RANK(Maternal_mortality_ratio_per_100_000_live_births__1[[#This Row],[Column2]],Maternal_mortality_ratio_per_100_000_live_births__1[Column2],1)</f>
        <v>29</v>
      </c>
    </row>
    <row r="120" spans="1:7" x14ac:dyDescent="0.25">
      <c r="A120" t="s">
        <v>220</v>
      </c>
      <c r="B120" t="s">
        <v>2607</v>
      </c>
      <c r="C120">
        <v>77.900000000000006</v>
      </c>
      <c r="D120">
        <v>97.8</v>
      </c>
      <c r="E120">
        <v>168.8</v>
      </c>
      <c r="F120">
        <v>269.89999999999998</v>
      </c>
      <c r="G120">
        <f>RANK(Maternal_mortality_ratio_per_100_000_live_births__1[[#This Row],[Column2]],Maternal_mortality_ratio_per_100_000_live_births__1[Column2],1)</f>
        <v>112</v>
      </c>
    </row>
    <row r="121" spans="1:7" x14ac:dyDescent="0.25">
      <c r="A121" t="s">
        <v>303</v>
      </c>
      <c r="B121" t="s">
        <v>2607</v>
      </c>
      <c r="C121">
        <v>441.1</v>
      </c>
      <c r="D121">
        <v>593.9</v>
      </c>
      <c r="E121">
        <v>866.8</v>
      </c>
      <c r="F121">
        <v>1128.7</v>
      </c>
      <c r="G121">
        <f>RANK(Maternal_mortality_ratio_per_100_000_live_births__1[[#This Row],[Column2]],Maternal_mortality_ratio_per_100_000_live_births__1[Column2],1)</f>
        <v>167</v>
      </c>
    </row>
    <row r="122" spans="1:7" x14ac:dyDescent="0.25">
      <c r="A122" t="s">
        <v>266</v>
      </c>
      <c r="B122" t="s">
        <v>2607</v>
      </c>
      <c r="C122">
        <v>1047.2</v>
      </c>
      <c r="D122">
        <v>1122.7</v>
      </c>
      <c r="E122">
        <v>1147.5</v>
      </c>
      <c r="F122">
        <v>1283</v>
      </c>
      <c r="G122">
        <f>RANK(Maternal_mortality_ratio_per_100_000_live_births__1[[#This Row],[Column2]],Maternal_mortality_ratio_per_100_000_live_births__1[Column2],1)</f>
        <v>183</v>
      </c>
    </row>
    <row r="123" spans="1:7" x14ac:dyDescent="0.25">
      <c r="A123" t="s">
        <v>744</v>
      </c>
      <c r="B123" t="s">
        <v>2607</v>
      </c>
      <c r="C123">
        <v>106.7</v>
      </c>
      <c r="D123">
        <v>130.19999999999999</v>
      </c>
      <c r="E123">
        <v>185.6</v>
      </c>
      <c r="F123">
        <v>115.1</v>
      </c>
      <c r="G123">
        <f>RANK(Maternal_mortality_ratio_per_100_000_live_births__1[[#This Row],[Column2]],Maternal_mortality_ratio_per_100_000_live_births__1[Column2],1)</f>
        <v>120</v>
      </c>
    </row>
    <row r="124" spans="1:7" x14ac:dyDescent="0.25">
      <c r="A124" t="s">
        <v>148</v>
      </c>
      <c r="B124" t="s">
        <v>2607</v>
      </c>
      <c r="C124">
        <v>3</v>
      </c>
      <c r="D124">
        <v>6.3</v>
      </c>
      <c r="E124">
        <v>12.3</v>
      </c>
      <c r="F124">
        <v>17.899999999999999</v>
      </c>
      <c r="G124">
        <f>RANK(Maternal_mortality_ratio_per_100_000_live_births__1[[#This Row],[Column2]],Maternal_mortality_ratio_per_100_000_live_births__1[Column2],1)</f>
        <v>8</v>
      </c>
    </row>
    <row r="125" spans="1:7" x14ac:dyDescent="0.25">
      <c r="A125" t="s">
        <v>9</v>
      </c>
      <c r="B125" t="s">
        <v>2607</v>
      </c>
      <c r="C125">
        <v>1.7</v>
      </c>
      <c r="D125">
        <v>4</v>
      </c>
      <c r="E125">
        <v>5.7</v>
      </c>
      <c r="F125">
        <v>7</v>
      </c>
      <c r="G125">
        <f>RANK(Maternal_mortality_ratio_per_100_000_live_births__1[[#This Row],[Column2]],Maternal_mortality_ratio_per_100_000_live_births__1[Column2],1)</f>
        <v>2</v>
      </c>
    </row>
    <row r="126" spans="1:7" x14ac:dyDescent="0.25">
      <c r="A126" t="s">
        <v>106</v>
      </c>
      <c r="B126" t="s">
        <v>2607</v>
      </c>
      <c r="C126">
        <v>17</v>
      </c>
      <c r="D126">
        <v>18.100000000000001</v>
      </c>
      <c r="E126">
        <v>19.8</v>
      </c>
      <c r="F126">
        <v>31.1</v>
      </c>
      <c r="G126">
        <f>RANK(Maternal_mortality_ratio_per_100_000_live_births__1[[#This Row],[Column2]],Maternal_mortality_ratio_per_100_000_live_births__1[Column2],1)</f>
        <v>57</v>
      </c>
    </row>
    <row r="127" spans="1:7" x14ac:dyDescent="0.25">
      <c r="A127" t="s">
        <v>269</v>
      </c>
      <c r="B127" t="s">
        <v>2607</v>
      </c>
      <c r="C127">
        <v>154.19999999999999</v>
      </c>
      <c r="D127">
        <v>230.5</v>
      </c>
      <c r="E127">
        <v>387.4</v>
      </c>
      <c r="F127">
        <v>368.1</v>
      </c>
      <c r="G127">
        <f>RANK(Maternal_mortality_ratio_per_100_000_live_births__1[[#This Row],[Column2]],Maternal_mortality_ratio_per_100_000_live_births__1[Column2],1)</f>
        <v>132</v>
      </c>
    </row>
    <row r="128" spans="1:7" x14ac:dyDescent="0.25">
      <c r="A128" t="s">
        <v>190</v>
      </c>
      <c r="B128" t="s">
        <v>2607</v>
      </c>
      <c r="C128">
        <v>20.399999999999999</v>
      </c>
      <c r="D128">
        <v>43.4</v>
      </c>
      <c r="E128">
        <v>62</v>
      </c>
      <c r="F128">
        <v>110.3</v>
      </c>
      <c r="G128">
        <f>RANK(Maternal_mortality_ratio_per_100_000_live_births__1[[#This Row],[Column2]],Maternal_mortality_ratio_per_100_000_live_births__1[Column2],1)</f>
        <v>61</v>
      </c>
    </row>
    <row r="129" spans="1:7" x14ac:dyDescent="0.25">
      <c r="A129" t="s">
        <v>105</v>
      </c>
      <c r="B129" t="s">
        <v>2607</v>
      </c>
      <c r="C129">
        <v>49.5</v>
      </c>
      <c r="D129">
        <v>54.9</v>
      </c>
      <c r="E129">
        <v>65.5</v>
      </c>
      <c r="F129">
        <v>87.9</v>
      </c>
      <c r="G129">
        <f>RANK(Maternal_mortality_ratio_per_100_000_live_births__1[[#This Row],[Column2]],Maternal_mortality_ratio_per_100_000_live_births__1[Column2],1)</f>
        <v>90</v>
      </c>
    </row>
    <row r="130" spans="1:7" x14ac:dyDescent="0.25">
      <c r="A130" t="s">
        <v>254</v>
      </c>
      <c r="B130" t="s">
        <v>2607</v>
      </c>
      <c r="C130">
        <v>191.8</v>
      </c>
      <c r="D130">
        <v>288.89999999999998</v>
      </c>
      <c r="E130">
        <v>311.89999999999998</v>
      </c>
      <c r="F130">
        <v>354.3</v>
      </c>
      <c r="G130">
        <f>RANK(Maternal_mortality_ratio_per_100_000_live_births__1[[#This Row],[Column2]],Maternal_mortality_ratio_per_100_000_live_births__1[Column2],1)</f>
        <v>139</v>
      </c>
    </row>
    <row r="131" spans="1:7" x14ac:dyDescent="0.25">
      <c r="A131" t="s">
        <v>177</v>
      </c>
      <c r="B131" t="s">
        <v>2607</v>
      </c>
      <c r="C131">
        <v>71.099999999999994</v>
      </c>
      <c r="D131">
        <v>100.5</v>
      </c>
      <c r="E131">
        <v>148.5</v>
      </c>
      <c r="F131">
        <v>251.9</v>
      </c>
      <c r="G131">
        <f>RANK(Maternal_mortality_ratio_per_100_000_live_births__1[[#This Row],[Column2]],Maternal_mortality_ratio_per_100_000_live_births__1[Column2],1)</f>
        <v>100</v>
      </c>
    </row>
    <row r="132" spans="1:7" x14ac:dyDescent="0.25">
      <c r="A132" t="s">
        <v>154</v>
      </c>
      <c r="B132" t="s">
        <v>2607</v>
      </c>
      <c r="C132">
        <v>68.5</v>
      </c>
      <c r="D132">
        <v>76.400000000000006</v>
      </c>
      <c r="E132">
        <v>113.3</v>
      </c>
      <c r="F132">
        <v>274</v>
      </c>
      <c r="G132">
        <f>RANK(Maternal_mortality_ratio_per_100_000_live_births__1[[#This Row],[Column2]],Maternal_mortality_ratio_per_100_000_live_births__1[Column2],1)</f>
        <v>99</v>
      </c>
    </row>
    <row r="133" spans="1:7" x14ac:dyDescent="0.25">
      <c r="A133" t="s">
        <v>193</v>
      </c>
      <c r="B133" t="s">
        <v>2607</v>
      </c>
      <c r="C133">
        <v>78.2</v>
      </c>
      <c r="D133">
        <v>105</v>
      </c>
      <c r="E133">
        <v>129</v>
      </c>
      <c r="F133">
        <v>255.9</v>
      </c>
      <c r="G133">
        <f>RANK(Maternal_mortality_ratio_per_100_000_live_births__1[[#This Row],[Column2]],Maternal_mortality_ratio_per_100_000_live_births__1[Column2],1)</f>
        <v>113</v>
      </c>
    </row>
    <row r="134" spans="1:7" x14ac:dyDescent="0.25">
      <c r="A134" t="s">
        <v>73</v>
      </c>
      <c r="B134" t="s">
        <v>2607</v>
      </c>
      <c r="C134">
        <v>2</v>
      </c>
      <c r="D134">
        <v>2.5</v>
      </c>
      <c r="E134">
        <v>7.8</v>
      </c>
      <c r="F134">
        <v>17.5</v>
      </c>
      <c r="G134">
        <f>RANK(Maternal_mortality_ratio_per_100_000_live_births__1[[#This Row],[Column2]],Maternal_mortality_ratio_per_100_000_live_births__1[Column2],1)</f>
        <v>3</v>
      </c>
    </row>
    <row r="135" spans="1:7" x14ac:dyDescent="0.25">
      <c r="A135" t="s">
        <v>82</v>
      </c>
      <c r="B135" t="s">
        <v>2607</v>
      </c>
      <c r="C135">
        <v>11.8</v>
      </c>
      <c r="D135">
        <v>9.9</v>
      </c>
      <c r="E135">
        <v>10.8</v>
      </c>
      <c r="F135">
        <v>15.6</v>
      </c>
      <c r="G135">
        <f>RANK(Maternal_mortality_ratio_per_100_000_live_births__1[[#This Row],[Column2]],Maternal_mortality_ratio_per_100_000_live_births__1[Column2],1)</f>
        <v>46</v>
      </c>
    </row>
    <row r="136" spans="1:7" x14ac:dyDescent="0.25">
      <c r="A136" t="s">
        <v>409</v>
      </c>
      <c r="B136" t="s">
        <v>2607</v>
      </c>
      <c r="C136">
        <v>34.299999999999997</v>
      </c>
      <c r="D136">
        <v>21.2</v>
      </c>
      <c r="E136">
        <v>21.9</v>
      </c>
      <c r="F136">
        <v>31.8</v>
      </c>
      <c r="G136">
        <f>RANK(Maternal_mortality_ratio_per_100_000_live_births__1[[#This Row],[Column2]],Maternal_mortality_ratio_per_100_000_live_births__1[Column2],1)</f>
        <v>77</v>
      </c>
    </row>
    <row r="137" spans="1:7" x14ac:dyDescent="0.25">
      <c r="A137" t="s">
        <v>80</v>
      </c>
      <c r="B137" t="s">
        <v>2607</v>
      </c>
      <c r="C137">
        <v>7.6</v>
      </c>
      <c r="D137">
        <v>10.1</v>
      </c>
      <c r="E137">
        <v>28.1</v>
      </c>
      <c r="F137">
        <v>23.9</v>
      </c>
      <c r="G137">
        <f>RANK(Maternal_mortality_ratio_per_100_000_live_births__1[[#This Row],[Column2]],Maternal_mortality_ratio_per_100_000_live_births__1[Column2],1)</f>
        <v>34</v>
      </c>
    </row>
    <row r="138" spans="1:7" x14ac:dyDescent="0.25">
      <c r="A138" t="s">
        <v>100</v>
      </c>
      <c r="B138" t="s">
        <v>2607</v>
      </c>
      <c r="C138">
        <v>10.1</v>
      </c>
      <c r="D138">
        <v>22.2</v>
      </c>
      <c r="E138">
        <v>50.2</v>
      </c>
      <c r="F138">
        <v>212.4</v>
      </c>
      <c r="G138">
        <f>RANK(Maternal_mortality_ratio_per_100_000_live_births__1[[#This Row],[Column2]],Maternal_mortality_ratio_per_100_000_live_births__1[Column2],1)</f>
        <v>43</v>
      </c>
    </row>
    <row r="139" spans="1:7" x14ac:dyDescent="0.25">
      <c r="A139" t="s">
        <v>103</v>
      </c>
      <c r="B139" t="s">
        <v>2607</v>
      </c>
      <c r="C139">
        <v>13.7</v>
      </c>
      <c r="D139">
        <v>17.2</v>
      </c>
      <c r="E139">
        <v>52.3</v>
      </c>
      <c r="F139">
        <v>106.8</v>
      </c>
      <c r="G139">
        <f>RANK(Maternal_mortality_ratio_per_100_000_live_births__1[[#This Row],[Column2]],Maternal_mortality_ratio_per_100_000_live_births__1[Column2],1)</f>
        <v>49</v>
      </c>
    </row>
    <row r="140" spans="1:7" x14ac:dyDescent="0.25">
      <c r="A140" t="s">
        <v>265</v>
      </c>
      <c r="B140" t="s">
        <v>2607</v>
      </c>
      <c r="C140">
        <v>258.89999999999998</v>
      </c>
      <c r="D140">
        <v>385.8</v>
      </c>
      <c r="E140">
        <v>1006.5</v>
      </c>
      <c r="F140">
        <v>952.1</v>
      </c>
      <c r="G140">
        <f>RANK(Maternal_mortality_ratio_per_100_000_live_births__1[[#This Row],[Column2]],Maternal_mortality_ratio_per_100_000_live_births__1[Column2],1)</f>
        <v>150</v>
      </c>
    </row>
    <row r="141" spans="1:7" x14ac:dyDescent="0.25">
      <c r="A141" t="s">
        <v>185</v>
      </c>
      <c r="B141" t="s">
        <v>2607</v>
      </c>
      <c r="C141">
        <v>73.3</v>
      </c>
      <c r="D141">
        <v>73.3</v>
      </c>
      <c r="E141">
        <v>86.7</v>
      </c>
      <c r="F141">
        <v>48.6</v>
      </c>
      <c r="G141">
        <f>RANK(Maternal_mortality_ratio_per_100_000_live_births__1[[#This Row],[Column2]],Maternal_mortality_ratio_per_100_000_live_births__1[Column2],1)</f>
        <v>105</v>
      </c>
    </row>
    <row r="142" spans="1:7" x14ac:dyDescent="0.25">
      <c r="A142" t="s">
        <v>143</v>
      </c>
      <c r="B142" t="s">
        <v>2607</v>
      </c>
      <c r="C142">
        <v>61.8</v>
      </c>
      <c r="D142">
        <v>44.6</v>
      </c>
      <c r="E142">
        <v>76.400000000000006</v>
      </c>
      <c r="F142">
        <v>77.8</v>
      </c>
      <c r="G142">
        <f>RANK(Maternal_mortality_ratio_per_100_000_live_births__1[[#This Row],[Column2]],Maternal_mortality_ratio_per_100_000_live_births__1[Column2],1)</f>
        <v>96</v>
      </c>
    </row>
    <row r="143" spans="1:7" x14ac:dyDescent="0.25">
      <c r="A143" t="s">
        <v>197</v>
      </c>
      <c r="B143" t="s">
        <v>2607</v>
      </c>
      <c r="C143">
        <v>59.1</v>
      </c>
      <c r="D143">
        <v>61.6</v>
      </c>
      <c r="E143">
        <v>74.5</v>
      </c>
      <c r="F143">
        <v>116.4</v>
      </c>
      <c r="G143">
        <f>RANK(Maternal_mortality_ratio_per_100_000_live_births__1[[#This Row],[Column2]],Maternal_mortality_ratio_per_100_000_live_births__1[Column2],1)</f>
        <v>93</v>
      </c>
    </row>
    <row r="144" spans="1:7" x14ac:dyDescent="0.25">
      <c r="A144" t="s">
        <v>81</v>
      </c>
      <c r="B144" t="s">
        <v>2607</v>
      </c>
      <c r="C144">
        <v>16.2</v>
      </c>
      <c r="D144">
        <v>15.3</v>
      </c>
      <c r="E144">
        <v>21.5</v>
      </c>
      <c r="F144">
        <v>35.799999999999997</v>
      </c>
      <c r="G144">
        <f>RANK(Maternal_mortality_ratio_per_100_000_live_births__1[[#This Row],[Column2]],Maternal_mortality_ratio_per_100_000_live_births__1[Column2],1)</f>
        <v>53</v>
      </c>
    </row>
    <row r="145" spans="1:7" x14ac:dyDescent="0.25">
      <c r="A145" t="s">
        <v>277</v>
      </c>
      <c r="B145" t="s">
        <v>2607</v>
      </c>
      <c r="C145">
        <v>260.89999999999998</v>
      </c>
      <c r="D145">
        <v>450.1</v>
      </c>
      <c r="E145">
        <v>638.4</v>
      </c>
      <c r="F145">
        <v>760</v>
      </c>
      <c r="G145">
        <f>RANK(Maternal_mortality_ratio_per_100_000_live_births__1[[#This Row],[Column2]],Maternal_mortality_ratio_per_100_000_live_births__1[Column2],1)</f>
        <v>152</v>
      </c>
    </row>
    <row r="146" spans="1:7" x14ac:dyDescent="0.25">
      <c r="A146" t="s">
        <v>116</v>
      </c>
      <c r="B146" t="s">
        <v>2607</v>
      </c>
      <c r="C146">
        <v>10.199999999999999</v>
      </c>
      <c r="D146">
        <v>14.2</v>
      </c>
      <c r="E146">
        <v>17.8</v>
      </c>
      <c r="F146">
        <v>16.899999999999999</v>
      </c>
      <c r="G146">
        <f>RANK(Maternal_mortality_ratio_per_100_000_live_births__1[[#This Row],[Column2]],Maternal_mortality_ratio_per_100_000_live_births__1[Column2],1)</f>
        <v>44</v>
      </c>
    </row>
    <row r="147" spans="1:7" x14ac:dyDescent="0.25">
      <c r="A147" t="s">
        <v>119</v>
      </c>
      <c r="B147" t="s">
        <v>2607</v>
      </c>
      <c r="C147">
        <v>3.3</v>
      </c>
      <c r="D147">
        <v>8.1999999999999993</v>
      </c>
      <c r="E147">
        <v>44.3</v>
      </c>
      <c r="F147">
        <v>56.8</v>
      </c>
      <c r="G147">
        <f>RANK(Maternal_mortality_ratio_per_100_000_live_births__1[[#This Row],[Column2]],Maternal_mortality_ratio_per_100_000_live_births__1[Column2],1)</f>
        <v>9</v>
      </c>
    </row>
    <row r="148" spans="1:7" x14ac:dyDescent="0.25">
      <c r="A148" t="s">
        <v>295</v>
      </c>
      <c r="B148" t="s">
        <v>2607</v>
      </c>
      <c r="C148">
        <v>442.8</v>
      </c>
      <c r="D148">
        <v>837.4</v>
      </c>
      <c r="E148">
        <v>1682.4</v>
      </c>
      <c r="F148">
        <v>1427.5</v>
      </c>
      <c r="G148">
        <f>RANK(Maternal_mortality_ratio_per_100_000_live_births__1[[#This Row],[Column2]],Maternal_mortality_ratio_per_100_000_live_births__1[Column2],1)</f>
        <v>168</v>
      </c>
    </row>
    <row r="149" spans="1:7" x14ac:dyDescent="0.25">
      <c r="A149" t="s">
        <v>23</v>
      </c>
      <c r="B149" t="s">
        <v>2607</v>
      </c>
      <c r="C149">
        <v>7.5</v>
      </c>
      <c r="D149">
        <v>8.3000000000000007</v>
      </c>
      <c r="E149">
        <v>15.1</v>
      </c>
      <c r="F149">
        <v>17.7</v>
      </c>
      <c r="G149">
        <f>RANK(Maternal_mortality_ratio_per_100_000_live_births__1[[#This Row],[Column2]],Maternal_mortality_ratio_per_100_000_live_births__1[Column2],1)</f>
        <v>33</v>
      </c>
    </row>
    <row r="150" spans="1:7" x14ac:dyDescent="0.25">
      <c r="A150" t="s">
        <v>91</v>
      </c>
      <c r="B150" t="s">
        <v>2607</v>
      </c>
      <c r="C150">
        <v>4.8</v>
      </c>
      <c r="D150">
        <v>5.0999999999999996</v>
      </c>
      <c r="E150">
        <v>8.6</v>
      </c>
      <c r="F150">
        <v>9.8000000000000007</v>
      </c>
      <c r="G150">
        <f>RANK(Maternal_mortality_ratio_per_100_000_live_births__1[[#This Row],[Column2]],Maternal_mortality_ratio_per_100_000_live_births__1[Column2],1)</f>
        <v>19</v>
      </c>
    </row>
    <row r="151" spans="1:7" x14ac:dyDescent="0.25">
      <c r="A151" t="s">
        <v>49</v>
      </c>
      <c r="B151" t="s">
        <v>2607</v>
      </c>
      <c r="C151">
        <v>4.5</v>
      </c>
      <c r="D151">
        <v>6</v>
      </c>
      <c r="E151">
        <v>11.9</v>
      </c>
      <c r="F151">
        <v>16</v>
      </c>
      <c r="G151">
        <f>RANK(Maternal_mortality_ratio_per_100_000_live_births__1[[#This Row],[Column2]],Maternal_mortality_ratio_per_100_000_live_births__1[Column2],1)</f>
        <v>15</v>
      </c>
    </row>
    <row r="152" spans="1:7" x14ac:dyDescent="0.25">
      <c r="A152" t="s">
        <v>258</v>
      </c>
      <c r="B152" t="s">
        <v>2607</v>
      </c>
      <c r="C152">
        <v>122.2</v>
      </c>
      <c r="D152">
        <v>147.1</v>
      </c>
      <c r="E152">
        <v>150.1</v>
      </c>
      <c r="F152">
        <v>179.2</v>
      </c>
      <c r="G152">
        <f>RANK(Maternal_mortality_ratio_per_100_000_live_births__1[[#This Row],[Column2]],Maternal_mortality_ratio_per_100_000_live_births__1[Column2],1)</f>
        <v>123</v>
      </c>
    </row>
    <row r="153" spans="1:7" x14ac:dyDescent="0.25">
      <c r="A153" t="s">
        <v>309</v>
      </c>
      <c r="B153" t="s">
        <v>2607</v>
      </c>
      <c r="C153">
        <v>620.70000000000005</v>
      </c>
      <c r="D153">
        <v>963.2</v>
      </c>
      <c r="E153">
        <v>1096.9000000000001</v>
      </c>
      <c r="F153">
        <v>1199</v>
      </c>
      <c r="G153">
        <f>RANK(Maternal_mortality_ratio_per_100_000_live_births__1[[#This Row],[Column2]],Maternal_mortality_ratio_per_100_000_live_births__1[Column2],1)</f>
        <v>179</v>
      </c>
    </row>
    <row r="154" spans="1:7" x14ac:dyDescent="0.25">
      <c r="A154" t="s">
        <v>189</v>
      </c>
      <c r="B154" t="s">
        <v>2607</v>
      </c>
      <c r="C154">
        <v>126.8</v>
      </c>
      <c r="D154">
        <v>219.1</v>
      </c>
      <c r="E154">
        <v>173</v>
      </c>
      <c r="F154">
        <v>168</v>
      </c>
      <c r="G154">
        <f>RANK(Maternal_mortality_ratio_per_100_000_live_births__1[[#This Row],[Column2]],Maternal_mortality_ratio_per_100_000_live_births__1[Column2],1)</f>
        <v>127</v>
      </c>
    </row>
    <row r="155" spans="1:7" x14ac:dyDescent="0.25">
      <c r="A155" t="s">
        <v>43</v>
      </c>
      <c r="B155" t="s">
        <v>2607</v>
      </c>
      <c r="C155">
        <v>8.1</v>
      </c>
      <c r="D155">
        <v>8.1999999999999993</v>
      </c>
      <c r="E155">
        <v>15.5</v>
      </c>
      <c r="F155">
        <v>39.299999999999997</v>
      </c>
      <c r="G155">
        <f>RANK(Maternal_mortality_ratio_per_100_000_live_births__1[[#This Row],[Column2]],Maternal_mortality_ratio_per_100_000_live_births__1[Column2],1)</f>
        <v>37</v>
      </c>
    </row>
    <row r="156" spans="1:7" x14ac:dyDescent="0.25">
      <c r="A156" t="s">
        <v>307</v>
      </c>
      <c r="B156" t="s">
        <v>2607</v>
      </c>
      <c r="C156">
        <v>1222.5</v>
      </c>
      <c r="D156">
        <v>1059.8</v>
      </c>
      <c r="E156">
        <v>1686.6</v>
      </c>
      <c r="F156">
        <v>3291.8</v>
      </c>
      <c r="G156">
        <f>RANK(Maternal_mortality_ratio_per_100_000_live_births__1[[#This Row],[Column2]],Maternal_mortality_ratio_per_100_000_live_births__1[Column2],1)</f>
        <v>185</v>
      </c>
    </row>
    <row r="157" spans="1:7" x14ac:dyDescent="0.25">
      <c r="A157" t="s">
        <v>59</v>
      </c>
      <c r="B157" t="s">
        <v>2607</v>
      </c>
      <c r="C157">
        <v>3.4</v>
      </c>
      <c r="D157">
        <v>3.9</v>
      </c>
      <c r="E157">
        <v>5</v>
      </c>
      <c r="F157">
        <v>5.9</v>
      </c>
      <c r="G157">
        <f>RANK(Maternal_mortality_ratio_per_100_000_live_births__1[[#This Row],[Column2]],Maternal_mortality_ratio_per_100_000_live_births__1[Column2],1)</f>
        <v>10</v>
      </c>
    </row>
    <row r="158" spans="1:7" x14ac:dyDescent="0.25">
      <c r="A158" t="s">
        <v>140</v>
      </c>
      <c r="B158" t="s">
        <v>2607</v>
      </c>
      <c r="C158">
        <v>28.8</v>
      </c>
      <c r="D158">
        <v>37.299999999999997</v>
      </c>
      <c r="E158">
        <v>61.1</v>
      </c>
      <c r="F158">
        <v>69.8</v>
      </c>
      <c r="G158">
        <f>RANK(Maternal_mortality_ratio_per_100_000_live_births__1[[#This Row],[Column2]],Maternal_mortality_ratio_per_100_000_live_births__1[Column2],1)</f>
        <v>74</v>
      </c>
    </row>
    <row r="159" spans="1:7" x14ac:dyDescent="0.25">
      <c r="A159" t="s">
        <v>278</v>
      </c>
      <c r="B159" t="s">
        <v>2607</v>
      </c>
      <c r="C159">
        <v>270.39999999999998</v>
      </c>
      <c r="D159">
        <v>383.4</v>
      </c>
      <c r="E159">
        <v>642.20000000000005</v>
      </c>
      <c r="F159">
        <v>1165.5</v>
      </c>
      <c r="G159">
        <f>RANK(Maternal_mortality_ratio_per_100_000_live_births__1[[#This Row],[Column2]],Maternal_mortality_ratio_per_100_000_live_births__1[Column2],1)</f>
        <v>156</v>
      </c>
    </row>
    <row r="160" spans="1:7" x14ac:dyDescent="0.25">
      <c r="A160" t="s">
        <v>210</v>
      </c>
      <c r="B160" t="s">
        <v>2607</v>
      </c>
      <c r="C160">
        <v>96.5</v>
      </c>
      <c r="D160">
        <v>138.30000000000001</v>
      </c>
      <c r="E160">
        <v>278.2</v>
      </c>
      <c r="F160">
        <v>415.5</v>
      </c>
      <c r="G160">
        <f>RANK(Maternal_mortality_ratio_per_100_000_live_births__1[[#This Row],[Column2]],Maternal_mortality_ratio_per_100_000_live_births__1[Column2],1)</f>
        <v>117</v>
      </c>
    </row>
    <row r="161" spans="1:7" x14ac:dyDescent="0.25">
      <c r="A161" t="s">
        <v>18</v>
      </c>
      <c r="B161" t="s">
        <v>2607</v>
      </c>
      <c r="C161">
        <v>4.5</v>
      </c>
      <c r="D161">
        <v>4.5</v>
      </c>
      <c r="E161">
        <v>6.1</v>
      </c>
      <c r="F161">
        <v>7.2</v>
      </c>
      <c r="G161">
        <f>RANK(Maternal_mortality_ratio_per_100_000_live_births__1[[#This Row],[Column2]],Maternal_mortality_ratio_per_100_000_live_births__1[Column2],1)</f>
        <v>15</v>
      </c>
    </row>
    <row r="162" spans="1:7" x14ac:dyDescent="0.25">
      <c r="A162" t="s">
        <v>6</v>
      </c>
      <c r="B162" t="s">
        <v>2607</v>
      </c>
      <c r="C162">
        <v>7.4</v>
      </c>
      <c r="D162">
        <v>8.1</v>
      </c>
      <c r="E162">
        <v>7.9</v>
      </c>
      <c r="F162">
        <v>9.6999999999999993</v>
      </c>
      <c r="G162">
        <f>RANK(Maternal_mortality_ratio_per_100_000_live_births__1[[#This Row],[Column2]],Maternal_mortality_ratio_per_100_000_live_births__1[Column2],1)</f>
        <v>32</v>
      </c>
    </row>
    <row r="163" spans="1:7" x14ac:dyDescent="0.25">
      <c r="A163" t="s">
        <v>259</v>
      </c>
      <c r="B163" t="s">
        <v>2607</v>
      </c>
      <c r="C163">
        <v>29.9</v>
      </c>
      <c r="D163">
        <v>21.3</v>
      </c>
      <c r="E163">
        <v>33.700000000000003</v>
      </c>
      <c r="F163">
        <v>55.6</v>
      </c>
      <c r="G163">
        <f>RANK(Maternal_mortality_ratio_per_100_000_live_births__1[[#This Row],[Column2]],Maternal_mortality_ratio_per_100_000_live_births__1[Column2],1)</f>
        <v>75</v>
      </c>
    </row>
    <row r="164" spans="1:7" x14ac:dyDescent="0.25">
      <c r="A164" t="s">
        <v>234</v>
      </c>
      <c r="B164" t="s">
        <v>2607</v>
      </c>
      <c r="C164">
        <v>146.19999999999999</v>
      </c>
      <c r="D164">
        <v>160.19999999999999</v>
      </c>
      <c r="E164">
        <v>179.5</v>
      </c>
      <c r="F164">
        <v>257</v>
      </c>
      <c r="G164">
        <f>RANK(Maternal_mortality_ratio_per_100_000_live_births__1[[#This Row],[Column2]],Maternal_mortality_ratio_per_100_000_live_births__1[Column2],1)</f>
        <v>131</v>
      </c>
    </row>
    <row r="165" spans="1:7" x14ac:dyDescent="0.25">
      <c r="A165" t="s">
        <v>213</v>
      </c>
      <c r="B165" t="s">
        <v>2607</v>
      </c>
      <c r="C165">
        <v>16.600000000000001</v>
      </c>
      <c r="D165">
        <v>31.9</v>
      </c>
      <c r="E165">
        <v>67.5</v>
      </c>
      <c r="F165">
        <v>113.6</v>
      </c>
      <c r="G165">
        <f>RANK(Maternal_mortality_ratio_per_100_000_live_births__1[[#This Row],[Column2]],Maternal_mortality_ratio_per_100_000_live_births__1[Column2],1)</f>
        <v>55</v>
      </c>
    </row>
    <row r="166" spans="1:7" x14ac:dyDescent="0.25">
      <c r="A166" t="s">
        <v>274</v>
      </c>
      <c r="B166" t="s">
        <v>2607</v>
      </c>
      <c r="C166">
        <v>238.3</v>
      </c>
      <c r="D166">
        <v>485.9</v>
      </c>
      <c r="E166">
        <v>760.1</v>
      </c>
      <c r="F166">
        <v>843.9</v>
      </c>
      <c r="G166">
        <f>RANK(Maternal_mortality_ratio_per_100_000_live_births__1[[#This Row],[Column2]],Maternal_mortality_ratio_per_100_000_live_births__1[Column2],1)</f>
        <v>148</v>
      </c>
    </row>
    <row r="167" spans="1:7" x14ac:dyDescent="0.25">
      <c r="A167" t="s">
        <v>117</v>
      </c>
      <c r="B167" t="s">
        <v>2607</v>
      </c>
      <c r="C167">
        <v>28.6</v>
      </c>
      <c r="D167">
        <v>35.299999999999997</v>
      </c>
      <c r="E167">
        <v>48.2</v>
      </c>
      <c r="F167">
        <v>77.599999999999994</v>
      </c>
      <c r="G167">
        <f>RANK(Maternal_mortality_ratio_per_100_000_live_births__1[[#This Row],[Column2]],Maternal_mortality_ratio_per_100_000_live_births__1[Column2],1)</f>
        <v>73</v>
      </c>
    </row>
    <row r="168" spans="1:7" x14ac:dyDescent="0.25">
      <c r="A168" t="s">
        <v>267</v>
      </c>
      <c r="B168" t="s">
        <v>2607</v>
      </c>
      <c r="C168">
        <v>399</v>
      </c>
      <c r="D168">
        <v>530.29999999999995</v>
      </c>
      <c r="E168">
        <v>479.3</v>
      </c>
      <c r="F168">
        <v>680</v>
      </c>
      <c r="G168">
        <f>RANK(Maternal_mortality_ratio_per_100_000_live_births__1[[#This Row],[Column2]],Maternal_mortality_ratio_per_100_000_live_births__1[Column2],1)</f>
        <v>164</v>
      </c>
    </row>
    <row r="169" spans="1:7" x14ac:dyDescent="0.25">
      <c r="A169" t="s">
        <v>170</v>
      </c>
      <c r="B169" t="s">
        <v>2607</v>
      </c>
      <c r="C169">
        <v>125.6</v>
      </c>
      <c r="D169">
        <v>93.2</v>
      </c>
      <c r="E169">
        <v>94.1</v>
      </c>
      <c r="F169">
        <v>129</v>
      </c>
      <c r="G169">
        <f>RANK(Maternal_mortality_ratio_per_100_000_live_births__1[[#This Row],[Column2]],Maternal_mortality_ratio_per_100_000_live_births__1[Column2],1)</f>
        <v>125</v>
      </c>
    </row>
    <row r="170" spans="1:7" x14ac:dyDescent="0.25">
      <c r="A170" t="s">
        <v>107</v>
      </c>
      <c r="B170" t="s">
        <v>2607</v>
      </c>
      <c r="C170">
        <v>26.6</v>
      </c>
      <c r="D170">
        <v>46.8</v>
      </c>
      <c r="E170">
        <v>73.900000000000006</v>
      </c>
      <c r="F170">
        <v>108.9</v>
      </c>
      <c r="G170">
        <f>RANK(Maternal_mortality_ratio_per_100_000_live_births__1[[#This Row],[Column2]],Maternal_mortality_ratio_per_100_000_live_births__1[Column2],1)</f>
        <v>70</v>
      </c>
    </row>
    <row r="171" spans="1:7" x14ac:dyDescent="0.25">
      <c r="A171" t="s">
        <v>173</v>
      </c>
      <c r="B171" t="s">
        <v>2607</v>
      </c>
      <c r="C171">
        <v>36.6</v>
      </c>
      <c r="D171">
        <v>43.9</v>
      </c>
      <c r="E171">
        <v>61.5</v>
      </c>
      <c r="F171">
        <v>124.7</v>
      </c>
      <c r="G171">
        <f>RANK(Maternal_mortality_ratio_per_100_000_live_births__1[[#This Row],[Column2]],Maternal_mortality_ratio_per_100_000_live_births__1[Column2],1)</f>
        <v>78</v>
      </c>
    </row>
    <row r="172" spans="1:7" x14ac:dyDescent="0.25">
      <c r="A172" t="s">
        <v>89</v>
      </c>
      <c r="B172" t="s">
        <v>2607</v>
      </c>
      <c r="C172">
        <v>17.3</v>
      </c>
      <c r="D172">
        <v>22.1</v>
      </c>
      <c r="E172">
        <v>31.7</v>
      </c>
      <c r="F172">
        <v>53.2</v>
      </c>
      <c r="G172">
        <f>RANK(Maternal_mortality_ratio_per_100_000_live_births__1[[#This Row],[Column2]],Maternal_mortality_ratio_per_100_000_live_births__1[Column2],1)</f>
        <v>58</v>
      </c>
    </row>
    <row r="173" spans="1:7" x14ac:dyDescent="0.25">
      <c r="A173" t="s">
        <v>162</v>
      </c>
      <c r="B173" t="s">
        <v>2607</v>
      </c>
      <c r="C173">
        <v>5.0999999999999996</v>
      </c>
      <c r="D173">
        <v>8.8000000000000007</v>
      </c>
      <c r="E173">
        <v>26.1</v>
      </c>
      <c r="F173">
        <v>94</v>
      </c>
      <c r="G173">
        <f>RANK(Maternal_mortality_ratio_per_100_000_live_births__1[[#This Row],[Column2]],Maternal_mortality_ratio_per_100_000_live_births__1[Column2],1)</f>
        <v>23</v>
      </c>
    </row>
    <row r="174" spans="1:7" x14ac:dyDescent="0.25">
      <c r="A174" t="s">
        <v>263</v>
      </c>
      <c r="B174" t="s">
        <v>2607</v>
      </c>
      <c r="C174">
        <v>284.10000000000002</v>
      </c>
      <c r="D174">
        <v>372</v>
      </c>
      <c r="E174">
        <v>461.5</v>
      </c>
      <c r="F174">
        <v>757.2</v>
      </c>
      <c r="G174">
        <f>RANK(Maternal_mortality_ratio_per_100_000_live_births__1[[#This Row],[Column2]],Maternal_mortality_ratio_per_100_000_live_births__1[Column2],1)</f>
        <v>158</v>
      </c>
    </row>
    <row r="175" spans="1:7" x14ac:dyDescent="0.25">
      <c r="A175" t="s">
        <v>172</v>
      </c>
      <c r="B175" t="s">
        <v>2607</v>
      </c>
      <c r="C175">
        <v>16.5</v>
      </c>
      <c r="D175">
        <v>16.899999999999999</v>
      </c>
      <c r="E175">
        <v>35.799999999999997</v>
      </c>
      <c r="F175">
        <v>66.2</v>
      </c>
      <c r="G175">
        <f>RANK(Maternal_mortality_ratio_per_100_000_live_births__1[[#This Row],[Column2]],Maternal_mortality_ratio_per_100_000_live_births__1[Column2],1)</f>
        <v>54</v>
      </c>
    </row>
    <row r="176" spans="1:7" x14ac:dyDescent="0.25">
      <c r="A176" t="s">
        <v>38</v>
      </c>
      <c r="B176" t="s">
        <v>2607</v>
      </c>
      <c r="C176">
        <v>9.3000000000000007</v>
      </c>
      <c r="D176">
        <v>9.1999999999999993</v>
      </c>
      <c r="E176">
        <v>21.8</v>
      </c>
      <c r="F176">
        <v>21.6</v>
      </c>
      <c r="G176">
        <f>RANK(Maternal_mortality_ratio_per_100_000_live_births__1[[#This Row],[Column2]],Maternal_mortality_ratio_per_100_000_live_births__1[Column2],1)</f>
        <v>41</v>
      </c>
    </row>
    <row r="177" spans="1:7" x14ac:dyDescent="0.25">
      <c r="A177" t="s">
        <v>33</v>
      </c>
      <c r="B177" t="s">
        <v>2607</v>
      </c>
      <c r="C177">
        <v>9.8000000000000007</v>
      </c>
      <c r="D177">
        <v>9.5</v>
      </c>
      <c r="E177">
        <v>11</v>
      </c>
      <c r="F177">
        <v>8.4</v>
      </c>
      <c r="G177">
        <f>RANK(Maternal_mortality_ratio_per_100_000_live_births__1[[#This Row],[Column2]],Maternal_mortality_ratio_per_100_000_live_births__1[Column2],1)</f>
        <v>42</v>
      </c>
    </row>
    <row r="178" spans="1:7" x14ac:dyDescent="0.25">
      <c r="A178" t="s">
        <v>47</v>
      </c>
      <c r="B178" t="s">
        <v>2607</v>
      </c>
      <c r="C178">
        <v>21.1</v>
      </c>
      <c r="D178">
        <v>14.1</v>
      </c>
      <c r="E178">
        <v>11.8</v>
      </c>
      <c r="F178">
        <v>10.7</v>
      </c>
      <c r="G178">
        <f>RANK(Maternal_mortality_ratio_per_100_000_live_births__1[[#This Row],[Column2]],Maternal_mortality_ratio_per_100_000_live_births__1[Column2],1)</f>
        <v>63</v>
      </c>
    </row>
    <row r="179" spans="1:7" x14ac:dyDescent="0.25">
      <c r="A179" t="s">
        <v>99</v>
      </c>
      <c r="B179" t="s">
        <v>2607</v>
      </c>
      <c r="C179">
        <v>18.600000000000001</v>
      </c>
      <c r="D179">
        <v>17.8</v>
      </c>
      <c r="E179">
        <v>26.6</v>
      </c>
      <c r="F179">
        <v>48.6</v>
      </c>
      <c r="G179">
        <f>RANK(Maternal_mortality_ratio_per_100_000_live_births__1[[#This Row],[Column2]],Maternal_mortality_ratio_per_100_000_live_births__1[Column2],1)</f>
        <v>60</v>
      </c>
    </row>
    <row r="180" spans="1:7" x14ac:dyDescent="0.25">
      <c r="A180" t="s">
        <v>181</v>
      </c>
      <c r="B180" t="s">
        <v>2607</v>
      </c>
      <c r="C180">
        <v>30.2</v>
      </c>
      <c r="D180">
        <v>37.799999999999997</v>
      </c>
      <c r="E180">
        <v>42.6</v>
      </c>
      <c r="F180">
        <v>92.9</v>
      </c>
      <c r="G180">
        <f>RANK(Maternal_mortality_ratio_per_100_000_live_births__1[[#This Row],[Column2]],Maternal_mortality_ratio_per_100_000_live_births__1[Column2],1)</f>
        <v>76</v>
      </c>
    </row>
    <row r="181" spans="1:7" x14ac:dyDescent="0.25">
      <c r="A181" t="s">
        <v>233</v>
      </c>
      <c r="B181" t="s">
        <v>2607</v>
      </c>
      <c r="C181">
        <v>94.4</v>
      </c>
      <c r="D181">
        <v>93.1</v>
      </c>
      <c r="E181">
        <v>108.7</v>
      </c>
      <c r="F181">
        <v>161.1</v>
      </c>
      <c r="G181">
        <f>RANK(Maternal_mortality_ratio_per_100_000_live_births__1[[#This Row],[Column2]],Maternal_mortality_ratio_per_100_000_live_births__1[Column2],1)</f>
        <v>115</v>
      </c>
    </row>
    <row r="182" spans="1:7" x14ac:dyDescent="0.25">
      <c r="A182" t="s">
        <v>202</v>
      </c>
      <c r="B182" t="s">
        <v>2607</v>
      </c>
      <c r="C182">
        <v>259.2</v>
      </c>
      <c r="D182">
        <v>112.2</v>
      </c>
      <c r="E182">
        <v>92.4</v>
      </c>
      <c r="F182">
        <v>105.4</v>
      </c>
      <c r="G182">
        <f>RANK(Maternal_mortality_ratio_per_100_000_live_births__1[[#This Row],[Column2]],Maternal_mortality_ratio_per_100_000_live_births__1[Column2],1)</f>
        <v>151</v>
      </c>
    </row>
    <row r="183" spans="1:7" x14ac:dyDescent="0.25">
      <c r="A183" t="s">
        <v>183</v>
      </c>
      <c r="B183" t="s">
        <v>2607</v>
      </c>
      <c r="C183">
        <v>45.5</v>
      </c>
      <c r="D183">
        <v>60</v>
      </c>
      <c r="E183">
        <v>88.5</v>
      </c>
      <c r="F183">
        <v>143.19999999999999</v>
      </c>
      <c r="G183">
        <f>RANK(Maternal_mortality_ratio_per_100_000_live_births__1[[#This Row],[Column2]],Maternal_mortality_ratio_per_100_000_live_births__1[Column2],1)</f>
        <v>89</v>
      </c>
    </row>
    <row r="184" spans="1:7" x14ac:dyDescent="0.25">
      <c r="A184" t="s">
        <v>298</v>
      </c>
      <c r="B184" t="s">
        <v>2607</v>
      </c>
      <c r="C184">
        <v>183.4</v>
      </c>
      <c r="D184">
        <v>156.6</v>
      </c>
      <c r="E184">
        <v>275</v>
      </c>
      <c r="F184">
        <v>466.1</v>
      </c>
      <c r="G184">
        <f>RANK(Maternal_mortality_ratio_per_100_000_live_births__1[[#This Row],[Column2]],Maternal_mortality_ratio_per_100_000_live_births__1[Column2],1)</f>
        <v>137</v>
      </c>
    </row>
    <row r="185" spans="1:7" x14ac:dyDescent="0.25">
      <c r="A185" t="s">
        <v>252</v>
      </c>
      <c r="B185" t="s">
        <v>2607</v>
      </c>
      <c r="C185">
        <v>134.69999999999999</v>
      </c>
      <c r="D185">
        <v>268.5</v>
      </c>
      <c r="E185">
        <v>418.7</v>
      </c>
      <c r="F185">
        <v>555.4</v>
      </c>
      <c r="G185">
        <f>RANK(Maternal_mortality_ratio_per_100_000_live_births__1[[#This Row],[Column2]],Maternal_mortality_ratio_per_100_000_live_births__1[Column2],1)</f>
        <v>130</v>
      </c>
    </row>
    <row r="186" spans="1:7" x14ac:dyDescent="0.25">
      <c r="A186" t="s">
        <v>264</v>
      </c>
      <c r="B186" t="s">
        <v>2607</v>
      </c>
      <c r="C186">
        <v>356.8</v>
      </c>
      <c r="D186">
        <v>618.29999999999995</v>
      </c>
      <c r="E186">
        <v>387.8</v>
      </c>
      <c r="F186">
        <v>431.5</v>
      </c>
      <c r="G186">
        <f>RANK(Maternal_mortality_ratio_per_100_000_live_births__1[[#This Row],[Column2]],Maternal_mortality_ratio_per_100_000_live_births__1[Column2],1)</f>
        <v>161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082F-67D5-4A7D-B096-55A32C4F29B8}">
  <dimension ref="A1:U168"/>
  <sheetViews>
    <sheetView topLeftCell="A148" workbookViewId="0">
      <selection activeCell="A2" sqref="A2:C168"/>
    </sheetView>
  </sheetViews>
  <sheetFormatPr defaultRowHeight="15" x14ac:dyDescent="0.25"/>
  <cols>
    <col min="1" max="1" width="30.28515625" bestFit="1" customWidth="1"/>
    <col min="2" max="2" width="11.42578125" bestFit="1" customWidth="1"/>
    <col min="3" max="3" width="22.5703125" bestFit="1" customWidth="1"/>
    <col min="4" max="4" width="17.7109375" bestFit="1" customWidth="1"/>
    <col min="5" max="9" width="11.42578125" bestFit="1" customWidth="1"/>
    <col min="10" max="20" width="12.42578125" bestFit="1" customWidth="1"/>
    <col min="21" max="21" width="7.7109375" bestFit="1" customWidth="1"/>
  </cols>
  <sheetData>
    <row r="1" spans="1:21" x14ac:dyDescent="0.25">
      <c r="A1" t="s">
        <v>311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763</v>
      </c>
      <c r="J1" t="s">
        <v>764</v>
      </c>
      <c r="K1" t="s">
        <v>765</v>
      </c>
      <c r="L1" t="s">
        <v>766</v>
      </c>
      <c r="M1" t="s">
        <v>767</v>
      </c>
      <c r="N1" t="s">
        <v>768</v>
      </c>
      <c r="O1" t="s">
        <v>769</v>
      </c>
      <c r="P1" t="s">
        <v>770</v>
      </c>
      <c r="Q1" t="s">
        <v>2420</v>
      </c>
      <c r="R1" t="s">
        <v>2421</v>
      </c>
      <c r="S1" t="s">
        <v>2422</v>
      </c>
      <c r="T1" t="s">
        <v>2423</v>
      </c>
      <c r="U1" t="s">
        <v>0</v>
      </c>
    </row>
    <row r="2" spans="1:21" x14ac:dyDescent="0.25">
      <c r="A2" t="s">
        <v>2425</v>
      </c>
      <c r="B2" t="s">
        <v>2426</v>
      </c>
      <c r="C2" t="s">
        <v>41</v>
      </c>
      <c r="D2" t="s">
        <v>2427</v>
      </c>
      <c r="E2">
        <v>8.69</v>
      </c>
      <c r="F2">
        <v>8.8800000000000008</v>
      </c>
      <c r="G2">
        <v>8.8699999999999992</v>
      </c>
      <c r="H2">
        <v>9.24</v>
      </c>
      <c r="I2">
        <v>9.2200000000000006</v>
      </c>
      <c r="J2">
        <v>9.15</v>
      </c>
      <c r="K2">
        <v>9.15</v>
      </c>
      <c r="L2">
        <v>9.15</v>
      </c>
      <c r="M2">
        <v>9.08</v>
      </c>
      <c r="N2">
        <v>9.08</v>
      </c>
      <c r="O2">
        <v>9.08</v>
      </c>
      <c r="P2">
        <v>9.08</v>
      </c>
      <c r="Q2">
        <v>9.08</v>
      </c>
      <c r="R2">
        <v>9.08</v>
      </c>
      <c r="S2">
        <v>9.07</v>
      </c>
      <c r="T2">
        <v>9.07</v>
      </c>
      <c r="U2">
        <f>RANK(Table_4[[#This Row],[Column5]],Table_4[Column5])</f>
        <v>13</v>
      </c>
    </row>
    <row r="3" spans="1:21" x14ac:dyDescent="0.25">
      <c r="B3" t="s">
        <v>2428</v>
      </c>
      <c r="C3" t="s">
        <v>47</v>
      </c>
      <c r="D3" t="s">
        <v>2429</v>
      </c>
      <c r="E3">
        <v>7.85</v>
      </c>
      <c r="F3">
        <v>7.85</v>
      </c>
      <c r="G3">
        <v>7.85</v>
      </c>
      <c r="H3">
        <v>7.92</v>
      </c>
      <c r="I3">
        <v>7.96</v>
      </c>
      <c r="J3">
        <v>7.96</v>
      </c>
      <c r="K3">
        <v>7.98</v>
      </c>
      <c r="L3">
        <v>7.98</v>
      </c>
      <c r="M3">
        <v>8.0500000000000007</v>
      </c>
      <c r="N3">
        <v>8.11</v>
      </c>
      <c r="O3">
        <v>8.11</v>
      </c>
      <c r="P3">
        <v>8.11</v>
      </c>
      <c r="Q3">
        <v>8.11</v>
      </c>
      <c r="R3">
        <v>8.18</v>
      </c>
      <c r="S3">
        <v>8.2200000000000006</v>
      </c>
      <c r="T3">
        <v>8.2200000000000006</v>
      </c>
      <c r="U3">
        <f>RANK(Table_4[[#This Row],[Column5]],Table_4[Column5])</f>
        <v>29</v>
      </c>
    </row>
    <row r="4" spans="1:21" x14ac:dyDescent="0.25">
      <c r="A4" t="s">
        <v>2430</v>
      </c>
      <c r="B4" t="s">
        <v>2431</v>
      </c>
      <c r="C4" t="s">
        <v>51</v>
      </c>
      <c r="D4" t="s">
        <v>2427</v>
      </c>
      <c r="E4">
        <v>8.2799999999999994</v>
      </c>
      <c r="F4">
        <v>8.1999999999999993</v>
      </c>
      <c r="G4">
        <v>8.07</v>
      </c>
      <c r="H4">
        <v>8.16</v>
      </c>
      <c r="I4">
        <v>8.2899999999999991</v>
      </c>
      <c r="J4">
        <v>8.2899999999999991</v>
      </c>
      <c r="K4">
        <v>8.42</v>
      </c>
      <c r="L4">
        <v>8.41</v>
      </c>
      <c r="M4">
        <v>8.5399999999999991</v>
      </c>
      <c r="N4">
        <v>8.5399999999999991</v>
      </c>
      <c r="O4">
        <v>8.48</v>
      </c>
      <c r="P4">
        <v>8.6199999999999992</v>
      </c>
      <c r="Q4">
        <v>8.49</v>
      </c>
      <c r="R4">
        <v>8.49</v>
      </c>
      <c r="S4">
        <v>8.49</v>
      </c>
      <c r="T4">
        <v>8.69</v>
      </c>
      <c r="U4">
        <f>RANK(Table_4[[#This Row],[Column5]],Table_4[Column5])</f>
        <v>18</v>
      </c>
    </row>
    <row r="5" spans="1:21" x14ac:dyDescent="0.25">
      <c r="B5" t="s">
        <v>2432</v>
      </c>
      <c r="C5" t="s">
        <v>30</v>
      </c>
      <c r="D5" t="s">
        <v>2429</v>
      </c>
      <c r="E5">
        <v>7.64</v>
      </c>
      <c r="F5">
        <v>7.64</v>
      </c>
      <c r="G5">
        <v>7.51</v>
      </c>
      <c r="H5">
        <v>7.51</v>
      </c>
      <c r="I5">
        <v>7.64</v>
      </c>
      <c r="J5">
        <v>7.78</v>
      </c>
      <c r="K5">
        <v>7.78</v>
      </c>
      <c r="L5">
        <v>7.77</v>
      </c>
      <c r="M5">
        <v>7.93</v>
      </c>
      <c r="N5">
        <v>7.93</v>
      </c>
      <c r="O5">
        <v>8.0500000000000007</v>
      </c>
      <c r="P5">
        <v>8.0500000000000007</v>
      </c>
      <c r="Q5">
        <v>8.0500000000000007</v>
      </c>
      <c r="R5">
        <v>8.0500000000000007</v>
      </c>
      <c r="S5">
        <v>8.16</v>
      </c>
      <c r="T5">
        <v>8.15</v>
      </c>
      <c r="U5">
        <f>RANK(Table_4[[#This Row],[Column5]],Table_4[Column5])</f>
        <v>36</v>
      </c>
    </row>
    <row r="6" spans="1:21" x14ac:dyDescent="0.25">
      <c r="B6" t="s">
        <v>2433</v>
      </c>
      <c r="C6" t="s">
        <v>62</v>
      </c>
      <c r="D6" t="s">
        <v>2429</v>
      </c>
      <c r="E6">
        <v>7.38</v>
      </c>
      <c r="F6">
        <v>7.38</v>
      </c>
      <c r="G6">
        <v>7.43</v>
      </c>
      <c r="H6">
        <v>7.56</v>
      </c>
      <c r="I6">
        <v>7.59</v>
      </c>
      <c r="J6">
        <v>7.59</v>
      </c>
      <c r="K6">
        <v>7.59</v>
      </c>
      <c r="L6">
        <v>7.65</v>
      </c>
      <c r="M6">
        <v>7.53</v>
      </c>
      <c r="N6">
        <v>7.4</v>
      </c>
      <c r="O6">
        <v>7.29</v>
      </c>
      <c r="P6">
        <v>7.29</v>
      </c>
      <c r="Q6">
        <v>7.29</v>
      </c>
      <c r="R6">
        <v>7.29</v>
      </c>
      <c r="S6">
        <v>7.7</v>
      </c>
      <c r="T6">
        <v>7.6</v>
      </c>
      <c r="U6">
        <f>RANK(Table_4[[#This Row],[Column5]],Table_4[Column5])</f>
        <v>37</v>
      </c>
    </row>
    <row r="7" spans="1:21" x14ac:dyDescent="0.25">
      <c r="B7" t="s">
        <v>2434</v>
      </c>
      <c r="C7" t="s">
        <v>16</v>
      </c>
      <c r="D7" t="s">
        <v>2427</v>
      </c>
      <c r="E7">
        <v>9.2799999999999994</v>
      </c>
      <c r="F7">
        <v>9.2799999999999994</v>
      </c>
      <c r="G7">
        <v>9.09</v>
      </c>
      <c r="H7">
        <v>9.15</v>
      </c>
      <c r="I7">
        <v>9.2200000000000006</v>
      </c>
      <c r="J7">
        <v>9.2200000000000006</v>
      </c>
      <c r="K7">
        <v>9.2200000000000006</v>
      </c>
      <c r="L7">
        <v>9.1999999999999993</v>
      </c>
      <c r="M7">
        <v>9.11</v>
      </c>
      <c r="N7">
        <v>9.11</v>
      </c>
      <c r="O7">
        <v>9.3800000000000008</v>
      </c>
      <c r="P7">
        <v>9.52</v>
      </c>
      <c r="Q7">
        <v>9.52</v>
      </c>
      <c r="R7">
        <v>9.52</v>
      </c>
      <c r="S7">
        <v>9.52</v>
      </c>
      <c r="T7">
        <v>9.52</v>
      </c>
      <c r="U7">
        <f>RANK(Table_4[[#This Row],[Column5]],Table_4[Column5])</f>
        <v>6</v>
      </c>
    </row>
    <row r="8" spans="1:21" x14ac:dyDescent="0.25">
      <c r="B8" t="s">
        <v>2435</v>
      </c>
      <c r="C8" t="s">
        <v>31</v>
      </c>
      <c r="D8" t="s">
        <v>2427</v>
      </c>
      <c r="E8">
        <v>9.3000000000000007</v>
      </c>
      <c r="F8">
        <v>9.2899999999999991</v>
      </c>
      <c r="G8">
        <v>9.27</v>
      </c>
      <c r="H8">
        <v>9.1999999999999993</v>
      </c>
      <c r="I8">
        <v>9.25</v>
      </c>
      <c r="J8">
        <v>9.14</v>
      </c>
      <c r="K8">
        <v>9.0299999999999994</v>
      </c>
      <c r="L8">
        <v>9.0299999999999994</v>
      </c>
      <c r="M8">
        <v>9.0299999999999994</v>
      </c>
      <c r="N8">
        <v>9.0299999999999994</v>
      </c>
      <c r="O8">
        <v>9.0299999999999994</v>
      </c>
      <c r="P8">
        <v>9.06</v>
      </c>
      <c r="Q8">
        <v>9.06</v>
      </c>
      <c r="R8">
        <v>9.19</v>
      </c>
      <c r="S8">
        <v>9.25</v>
      </c>
      <c r="T8">
        <v>9.25</v>
      </c>
      <c r="U8">
        <f>RANK(Table_4[[#This Row],[Column5]],Table_4[Column5])</f>
        <v>5</v>
      </c>
    </row>
    <row r="9" spans="1:21" x14ac:dyDescent="0.25">
      <c r="B9" t="s">
        <v>2436</v>
      </c>
      <c r="C9" t="s">
        <v>61</v>
      </c>
      <c r="D9" t="s">
        <v>2427</v>
      </c>
      <c r="E9">
        <v>8.07</v>
      </c>
      <c r="F9">
        <v>8.07</v>
      </c>
      <c r="G9">
        <v>7.99</v>
      </c>
      <c r="H9">
        <v>7.99</v>
      </c>
      <c r="I9">
        <v>8.1199999999999992</v>
      </c>
      <c r="J9">
        <v>7.8</v>
      </c>
      <c r="K9">
        <v>7.8</v>
      </c>
      <c r="L9">
        <v>7.92</v>
      </c>
      <c r="M9">
        <v>7.92</v>
      </c>
      <c r="N9">
        <v>8.0399999999999991</v>
      </c>
      <c r="O9">
        <v>7.92</v>
      </c>
      <c r="P9">
        <v>7.88</v>
      </c>
      <c r="Q9">
        <v>7.77</v>
      </c>
      <c r="R9">
        <v>7.77</v>
      </c>
      <c r="S9">
        <v>8.07</v>
      </c>
      <c r="T9">
        <v>8.07</v>
      </c>
      <c r="U9">
        <f>RANK(Table_4[[#This Row],[Column5]],Table_4[Column5])</f>
        <v>23</v>
      </c>
    </row>
    <row r="10" spans="1:21" x14ac:dyDescent="0.25">
      <c r="B10" t="s">
        <v>2437</v>
      </c>
      <c r="C10" t="s">
        <v>22</v>
      </c>
      <c r="D10" t="s">
        <v>2427</v>
      </c>
      <c r="E10">
        <v>8.8000000000000007</v>
      </c>
      <c r="F10">
        <v>8.8000000000000007</v>
      </c>
      <c r="G10">
        <v>8.67</v>
      </c>
      <c r="H10">
        <v>8.67</v>
      </c>
      <c r="I10">
        <v>8.68</v>
      </c>
      <c r="J10">
        <v>8.68</v>
      </c>
      <c r="K10">
        <v>8.61</v>
      </c>
      <c r="L10">
        <v>8.6300000000000008</v>
      </c>
      <c r="M10">
        <v>8.64</v>
      </c>
      <c r="N10">
        <v>8.64</v>
      </c>
      <c r="O10">
        <v>8.31</v>
      </c>
      <c r="P10">
        <v>8.34</v>
      </c>
      <c r="Q10">
        <v>8.34</v>
      </c>
      <c r="R10">
        <v>8.3800000000000008</v>
      </c>
      <c r="S10">
        <v>8.82</v>
      </c>
      <c r="T10">
        <v>8.82</v>
      </c>
      <c r="U10">
        <f>RANK(Table_4[[#This Row],[Column5]],Table_4[Column5])</f>
        <v>12</v>
      </c>
    </row>
    <row r="11" spans="1:21" x14ac:dyDescent="0.25">
      <c r="B11" t="s">
        <v>2438</v>
      </c>
      <c r="C11" t="s">
        <v>68</v>
      </c>
      <c r="D11" t="s">
        <v>2427</v>
      </c>
      <c r="E11">
        <v>8.14</v>
      </c>
      <c r="F11">
        <v>7.97</v>
      </c>
      <c r="G11">
        <v>7.56</v>
      </c>
      <c r="H11">
        <v>7.39</v>
      </c>
      <c r="I11">
        <v>7.43</v>
      </c>
      <c r="J11">
        <v>7.29</v>
      </c>
      <c r="K11">
        <v>7.29</v>
      </c>
      <c r="L11">
        <v>7.23</v>
      </c>
      <c r="M11">
        <v>7.45</v>
      </c>
      <c r="N11">
        <v>7.45</v>
      </c>
      <c r="O11">
        <v>7.65</v>
      </c>
      <c r="P11">
        <v>7.65</v>
      </c>
      <c r="Q11">
        <v>7.65</v>
      </c>
      <c r="R11">
        <v>7.92</v>
      </c>
      <c r="S11">
        <v>8.1300000000000008</v>
      </c>
      <c r="T11">
        <v>8.1300000000000008</v>
      </c>
      <c r="U11">
        <f>RANK(Table_4[[#This Row],[Column5]],Table_4[Column5])</f>
        <v>20</v>
      </c>
    </row>
    <row r="12" spans="1:21" x14ac:dyDescent="0.25">
      <c r="B12" t="s">
        <v>2439</v>
      </c>
      <c r="C12" t="s">
        <v>11</v>
      </c>
      <c r="D12" t="s">
        <v>2427</v>
      </c>
      <c r="E12">
        <v>9.4499999999999993</v>
      </c>
      <c r="F12">
        <v>9.52</v>
      </c>
      <c r="G12">
        <v>9.18</v>
      </c>
      <c r="H12">
        <v>9.3699999999999992</v>
      </c>
      <c r="I12">
        <v>9.58</v>
      </c>
      <c r="J12">
        <v>9.58</v>
      </c>
      <c r="K12">
        <v>9.58</v>
      </c>
      <c r="L12">
        <v>9.5</v>
      </c>
      <c r="M12">
        <v>9.58</v>
      </c>
      <c r="N12">
        <v>9.58</v>
      </c>
      <c r="O12">
        <v>9.65</v>
      </c>
      <c r="P12">
        <v>9.65</v>
      </c>
      <c r="Q12">
        <v>9.65</v>
      </c>
      <c r="R12">
        <v>9.65</v>
      </c>
      <c r="S12">
        <v>9.65</v>
      </c>
      <c r="T12">
        <v>9.7100000000000009</v>
      </c>
      <c r="U12">
        <f>RANK(Table_4[[#This Row],[Column5]],Table_4[Column5])</f>
        <v>3</v>
      </c>
    </row>
    <row r="13" spans="1:21" x14ac:dyDescent="0.25">
      <c r="B13" t="s">
        <v>2440</v>
      </c>
      <c r="C13" t="s">
        <v>20</v>
      </c>
      <c r="D13" t="s">
        <v>2427</v>
      </c>
      <c r="E13">
        <v>9.19</v>
      </c>
      <c r="F13">
        <v>9.1300000000000008</v>
      </c>
      <c r="G13">
        <v>9</v>
      </c>
      <c r="H13">
        <v>9.0500000000000007</v>
      </c>
      <c r="I13">
        <v>9.24</v>
      </c>
      <c r="J13">
        <v>9.15</v>
      </c>
      <c r="K13">
        <v>9.15</v>
      </c>
      <c r="L13">
        <v>9.15</v>
      </c>
      <c r="M13">
        <v>8.85</v>
      </c>
      <c r="N13">
        <v>8.7200000000000006</v>
      </c>
      <c r="O13">
        <v>8.68</v>
      </c>
      <c r="P13">
        <v>8.56</v>
      </c>
      <c r="Q13">
        <v>8.56</v>
      </c>
      <c r="R13">
        <v>8.7899999999999991</v>
      </c>
      <c r="S13">
        <v>9.01</v>
      </c>
      <c r="T13">
        <v>9.01</v>
      </c>
      <c r="U13">
        <f>RANK(Table_4[[#This Row],[Column5]],Table_4[Column5])</f>
        <v>7</v>
      </c>
    </row>
    <row r="14" spans="1:21" x14ac:dyDescent="0.25">
      <c r="B14" t="s">
        <v>2441</v>
      </c>
      <c r="C14" t="s">
        <v>64</v>
      </c>
      <c r="D14" t="s">
        <v>2429</v>
      </c>
      <c r="E14">
        <v>7.69</v>
      </c>
      <c r="F14">
        <v>7.69</v>
      </c>
      <c r="G14">
        <v>7.68</v>
      </c>
      <c r="H14">
        <v>7.74</v>
      </c>
      <c r="I14">
        <v>7.52</v>
      </c>
      <c r="J14">
        <v>7.71</v>
      </c>
      <c r="K14">
        <v>7.98</v>
      </c>
      <c r="L14">
        <v>7.98</v>
      </c>
      <c r="M14">
        <v>7.98</v>
      </c>
      <c r="N14">
        <v>7.85</v>
      </c>
      <c r="O14">
        <v>7.85</v>
      </c>
      <c r="P14">
        <v>7.74</v>
      </c>
      <c r="Q14">
        <v>7.74</v>
      </c>
      <c r="R14">
        <v>7.83</v>
      </c>
      <c r="S14">
        <v>7.98</v>
      </c>
      <c r="T14">
        <v>7.73</v>
      </c>
      <c r="U14">
        <f>RANK(Table_4[[#This Row],[Column5]],Table_4[Column5])</f>
        <v>34</v>
      </c>
    </row>
    <row r="15" spans="1:21" x14ac:dyDescent="0.25">
      <c r="B15" t="s">
        <v>2442</v>
      </c>
      <c r="C15" t="s">
        <v>45</v>
      </c>
      <c r="D15" t="s">
        <v>2427</v>
      </c>
      <c r="E15">
        <v>8.81</v>
      </c>
      <c r="F15">
        <v>8.81</v>
      </c>
      <c r="G15">
        <v>8.68</v>
      </c>
      <c r="H15">
        <v>8.68</v>
      </c>
      <c r="I15">
        <v>8.81</v>
      </c>
      <c r="J15">
        <v>8.81</v>
      </c>
      <c r="K15">
        <v>8.81</v>
      </c>
      <c r="L15">
        <v>8.81</v>
      </c>
      <c r="M15">
        <v>8.8800000000000008</v>
      </c>
      <c r="N15">
        <v>8.8800000000000008</v>
      </c>
      <c r="O15">
        <v>8.8800000000000008</v>
      </c>
      <c r="P15">
        <v>8.8800000000000008</v>
      </c>
      <c r="Q15">
        <v>8.8800000000000008</v>
      </c>
      <c r="R15">
        <v>8.8800000000000008</v>
      </c>
      <c r="S15">
        <v>9.1</v>
      </c>
      <c r="T15">
        <v>9.1</v>
      </c>
      <c r="U15">
        <f>RANK(Table_4[[#This Row],[Column5]],Table_4[Column5])</f>
        <v>11</v>
      </c>
    </row>
    <row r="16" spans="1:21" x14ac:dyDescent="0.25">
      <c r="B16" t="s">
        <v>2443</v>
      </c>
      <c r="C16" t="s">
        <v>57</v>
      </c>
      <c r="D16" t="s">
        <v>2429</v>
      </c>
      <c r="E16">
        <v>7.93</v>
      </c>
      <c r="F16">
        <v>7.7</v>
      </c>
      <c r="G16">
        <v>7.57</v>
      </c>
      <c r="H16">
        <v>7.68</v>
      </c>
      <c r="I16">
        <v>7.95</v>
      </c>
      <c r="J16">
        <v>8.2100000000000009</v>
      </c>
      <c r="K16">
        <v>8.15</v>
      </c>
      <c r="L16">
        <v>8.39</v>
      </c>
      <c r="M16">
        <v>8.39</v>
      </c>
      <c r="N16">
        <v>8.39</v>
      </c>
      <c r="O16">
        <v>8.2799999999999994</v>
      </c>
      <c r="P16">
        <v>8.2799999999999994</v>
      </c>
      <c r="Q16">
        <v>8.2799999999999994</v>
      </c>
      <c r="R16">
        <v>8.2799999999999994</v>
      </c>
      <c r="S16">
        <v>8.39</v>
      </c>
      <c r="T16">
        <v>8.39</v>
      </c>
      <c r="U16">
        <f>RANK(Table_4[[#This Row],[Column5]],Table_4[Column5])</f>
        <v>28</v>
      </c>
    </row>
    <row r="17" spans="1:21" x14ac:dyDescent="0.25">
      <c r="B17" t="s">
        <v>2444</v>
      </c>
      <c r="C17" t="s">
        <v>24</v>
      </c>
      <c r="D17" t="s">
        <v>2427</v>
      </c>
      <c r="E17">
        <v>9</v>
      </c>
      <c r="F17">
        <v>9</v>
      </c>
      <c r="G17">
        <v>8.8800000000000008</v>
      </c>
      <c r="H17">
        <v>8.9600000000000009</v>
      </c>
      <c r="I17">
        <v>9.01</v>
      </c>
      <c r="J17">
        <v>8.89</v>
      </c>
      <c r="K17">
        <v>8.89</v>
      </c>
      <c r="L17">
        <v>8.8000000000000007</v>
      </c>
      <c r="M17">
        <v>8.92</v>
      </c>
      <c r="N17">
        <v>8.92</v>
      </c>
      <c r="O17">
        <v>8.84</v>
      </c>
      <c r="P17">
        <v>8.99</v>
      </c>
      <c r="Q17">
        <v>8.99</v>
      </c>
      <c r="R17">
        <v>8.99</v>
      </c>
      <c r="S17">
        <v>9.5299999999999994</v>
      </c>
      <c r="T17">
        <v>9.66</v>
      </c>
      <c r="U17">
        <f>RANK(Table_4[[#This Row],[Column5]],Table_4[Column5])</f>
        <v>9</v>
      </c>
    </row>
    <row r="18" spans="1:21" x14ac:dyDescent="0.25">
      <c r="B18" t="s">
        <v>2445</v>
      </c>
      <c r="C18" t="s">
        <v>9</v>
      </c>
      <c r="D18" t="s">
        <v>2427</v>
      </c>
      <c r="E18">
        <v>9.81</v>
      </c>
      <c r="F18">
        <v>9.81</v>
      </c>
      <c r="G18">
        <v>9.75</v>
      </c>
      <c r="H18">
        <v>9.81</v>
      </c>
      <c r="I18">
        <v>9.8699999999999992</v>
      </c>
      <c r="J18">
        <v>9.8699999999999992</v>
      </c>
      <c r="K18">
        <v>9.8699999999999992</v>
      </c>
      <c r="L18">
        <v>9.93</v>
      </c>
      <c r="M18">
        <v>9.93</v>
      </c>
      <c r="N18">
        <v>9.93</v>
      </c>
      <c r="O18">
        <v>9.93</v>
      </c>
      <c r="P18">
        <v>9.93</v>
      </c>
      <c r="Q18">
        <v>9.8000000000000007</v>
      </c>
      <c r="R18">
        <v>9.8000000000000007</v>
      </c>
      <c r="S18">
        <v>9.68</v>
      </c>
      <c r="T18">
        <v>9.5500000000000007</v>
      </c>
      <c r="U18">
        <f>RANK(Table_4[[#This Row],[Column5]],Table_4[Column5])</f>
        <v>1</v>
      </c>
    </row>
    <row r="19" spans="1:21" x14ac:dyDescent="0.25">
      <c r="B19" t="s">
        <v>2446</v>
      </c>
      <c r="C19" t="s">
        <v>82</v>
      </c>
      <c r="D19" t="s">
        <v>2429</v>
      </c>
      <c r="E19">
        <v>7.75</v>
      </c>
      <c r="F19">
        <v>7.95</v>
      </c>
      <c r="G19">
        <v>7.82</v>
      </c>
      <c r="H19">
        <v>7.9</v>
      </c>
      <c r="I19">
        <v>8.0299999999999994</v>
      </c>
      <c r="J19">
        <v>7.84</v>
      </c>
      <c r="K19">
        <v>7.84</v>
      </c>
      <c r="L19">
        <v>7.86</v>
      </c>
      <c r="M19">
        <v>7.79</v>
      </c>
      <c r="N19">
        <v>7.79</v>
      </c>
      <c r="O19">
        <v>7.65</v>
      </c>
      <c r="P19">
        <v>7.92</v>
      </c>
      <c r="Q19">
        <v>7.81</v>
      </c>
      <c r="R19">
        <v>8.02</v>
      </c>
      <c r="S19">
        <v>8.0500000000000007</v>
      </c>
      <c r="T19">
        <v>8.16</v>
      </c>
      <c r="U19">
        <f>RANK(Table_4[[#This Row],[Column5]],Table_4[Column5])</f>
        <v>31</v>
      </c>
    </row>
    <row r="20" spans="1:21" x14ac:dyDescent="0.25">
      <c r="B20" t="s">
        <v>2436</v>
      </c>
      <c r="C20" t="s">
        <v>59</v>
      </c>
      <c r="D20" t="s">
        <v>2427</v>
      </c>
      <c r="E20">
        <v>8.07</v>
      </c>
      <c r="F20">
        <v>8.07</v>
      </c>
      <c r="G20">
        <v>7.94</v>
      </c>
      <c r="H20">
        <v>8.1199999999999992</v>
      </c>
      <c r="I20">
        <v>8.2899999999999991</v>
      </c>
      <c r="J20">
        <v>8.08</v>
      </c>
      <c r="K20">
        <v>8.08</v>
      </c>
      <c r="L20">
        <v>8.3000000000000007</v>
      </c>
      <c r="M20">
        <v>8.3000000000000007</v>
      </c>
      <c r="N20">
        <v>8.0500000000000007</v>
      </c>
      <c r="O20">
        <v>8.02</v>
      </c>
      <c r="P20">
        <v>8.02</v>
      </c>
      <c r="Q20">
        <v>8.02</v>
      </c>
      <c r="R20">
        <v>8.16</v>
      </c>
      <c r="S20">
        <v>8.4499999999999993</v>
      </c>
      <c r="T20">
        <v>8.34</v>
      </c>
      <c r="U20">
        <f>RANK(Table_4[[#This Row],[Column5]],Table_4[Column5])</f>
        <v>23</v>
      </c>
    </row>
    <row r="21" spans="1:21" x14ac:dyDescent="0.25">
      <c r="B21" t="s">
        <v>2447</v>
      </c>
      <c r="C21" t="s">
        <v>18</v>
      </c>
      <c r="D21" t="s">
        <v>2427</v>
      </c>
      <c r="E21">
        <v>9.39</v>
      </c>
      <c r="F21">
        <v>9.39</v>
      </c>
      <c r="G21">
        <v>9.26</v>
      </c>
      <c r="H21">
        <v>9.26</v>
      </c>
      <c r="I21">
        <v>9.39</v>
      </c>
      <c r="J21">
        <v>9.39</v>
      </c>
      <c r="K21">
        <v>9.39</v>
      </c>
      <c r="L21">
        <v>9.39</v>
      </c>
      <c r="M21">
        <v>9.4499999999999993</v>
      </c>
      <c r="N21">
        <v>9.73</v>
      </c>
      <c r="O21">
        <v>9.73</v>
      </c>
      <c r="P21">
        <v>9.73</v>
      </c>
      <c r="Q21">
        <v>9.5</v>
      </c>
      <c r="R21">
        <v>9.5</v>
      </c>
      <c r="S21">
        <v>9.8800000000000008</v>
      </c>
      <c r="T21">
        <v>9.8800000000000008</v>
      </c>
      <c r="U21">
        <f>RANK(Table_4[[#This Row],[Column5]],Table_4[Column5])</f>
        <v>4</v>
      </c>
    </row>
    <row r="22" spans="1:21" x14ac:dyDescent="0.25">
      <c r="B22" t="s">
        <v>2448</v>
      </c>
      <c r="C22" t="s">
        <v>6</v>
      </c>
      <c r="D22" t="s">
        <v>2427</v>
      </c>
      <c r="E22">
        <v>9.14</v>
      </c>
      <c r="F22">
        <v>9.14</v>
      </c>
      <c r="G22">
        <v>8.9</v>
      </c>
      <c r="H22">
        <v>8.83</v>
      </c>
      <c r="I22">
        <v>9.0299999999999994</v>
      </c>
      <c r="J22">
        <v>9.0299999999999994</v>
      </c>
      <c r="K22">
        <v>9.0299999999999994</v>
      </c>
      <c r="L22">
        <v>9.09</v>
      </c>
      <c r="M22">
        <v>9.09</v>
      </c>
      <c r="N22">
        <v>9.09</v>
      </c>
      <c r="O22">
        <v>9.09</v>
      </c>
      <c r="P22">
        <v>9.09</v>
      </c>
      <c r="Q22">
        <v>9.09</v>
      </c>
      <c r="R22">
        <v>9.09</v>
      </c>
      <c r="S22">
        <v>9.15</v>
      </c>
      <c r="T22">
        <v>9.02</v>
      </c>
      <c r="U22">
        <f>RANK(Table_4[[#This Row],[Column5]],Table_4[Column5])</f>
        <v>8</v>
      </c>
    </row>
    <row r="23" spans="1:21" x14ac:dyDescent="0.25">
      <c r="B23" t="s">
        <v>2449</v>
      </c>
      <c r="C23" t="s">
        <v>89</v>
      </c>
      <c r="D23" t="s">
        <v>2450</v>
      </c>
      <c r="E23">
        <v>4.33</v>
      </c>
      <c r="F23">
        <v>4.3499999999999996</v>
      </c>
      <c r="G23">
        <v>4.3499999999999996</v>
      </c>
      <c r="H23">
        <v>4.4800000000000004</v>
      </c>
      <c r="I23">
        <v>4.09</v>
      </c>
      <c r="J23">
        <v>4.37</v>
      </c>
      <c r="K23">
        <v>4.88</v>
      </c>
      <c r="L23">
        <v>5.04</v>
      </c>
      <c r="M23">
        <v>5.12</v>
      </c>
      <c r="N23">
        <v>5.12</v>
      </c>
      <c r="O23">
        <v>5.63</v>
      </c>
      <c r="P23">
        <v>5.76</v>
      </c>
      <c r="Q23">
        <v>5.73</v>
      </c>
      <c r="R23">
        <v>5.73</v>
      </c>
      <c r="S23">
        <v>5.69</v>
      </c>
      <c r="T23">
        <v>5.7</v>
      </c>
      <c r="U23">
        <f>RANK(Table_4[[#This Row],[Column5]],Table_4[Column5])</f>
        <v>102</v>
      </c>
    </row>
    <row r="24" spans="1:21" x14ac:dyDescent="0.25">
      <c r="B24" t="s">
        <v>2451</v>
      </c>
      <c r="C24" t="s">
        <v>33</v>
      </c>
      <c r="D24" t="s">
        <v>2427</v>
      </c>
      <c r="E24">
        <v>8.2799999999999994</v>
      </c>
      <c r="F24">
        <v>8.2799999999999994</v>
      </c>
      <c r="G24">
        <v>8.1</v>
      </c>
      <c r="H24">
        <v>8.5399999999999991</v>
      </c>
      <c r="I24">
        <v>8.52</v>
      </c>
      <c r="J24">
        <v>8.5299999999999994</v>
      </c>
      <c r="K24">
        <v>8.5299999999999994</v>
      </c>
      <c r="L24">
        <v>8.36</v>
      </c>
      <c r="M24">
        <v>8.31</v>
      </c>
      <c r="N24">
        <v>8.31</v>
      </c>
      <c r="O24">
        <v>8.31</v>
      </c>
      <c r="P24">
        <v>8.2100000000000009</v>
      </c>
      <c r="Q24">
        <v>8.16</v>
      </c>
      <c r="R24">
        <v>8.16</v>
      </c>
      <c r="S24">
        <v>8.15</v>
      </c>
      <c r="T24">
        <v>8.08</v>
      </c>
      <c r="U24">
        <f>RANK(Table_4[[#This Row],[Column5]],Table_4[Column5])</f>
        <v>18</v>
      </c>
    </row>
    <row r="25" spans="1:21" x14ac:dyDescent="0.25">
      <c r="A25" t="s">
        <v>2452</v>
      </c>
      <c r="B25" t="s">
        <v>2453</v>
      </c>
      <c r="C25" t="s">
        <v>131</v>
      </c>
      <c r="D25" t="s">
        <v>2429</v>
      </c>
      <c r="E25">
        <v>6.28</v>
      </c>
      <c r="F25">
        <v>6.41</v>
      </c>
      <c r="G25">
        <v>6.11</v>
      </c>
      <c r="H25">
        <v>6.08</v>
      </c>
      <c r="I25">
        <v>5.89</v>
      </c>
      <c r="J25">
        <v>5.98</v>
      </c>
      <c r="K25">
        <v>5.98</v>
      </c>
      <c r="L25">
        <v>5.91</v>
      </c>
      <c r="M25">
        <v>5.91</v>
      </c>
      <c r="N25">
        <v>5.67</v>
      </c>
      <c r="O25">
        <v>5.67</v>
      </c>
      <c r="P25">
        <v>5.67</v>
      </c>
      <c r="Q25">
        <v>5.81</v>
      </c>
      <c r="R25">
        <v>5.86</v>
      </c>
      <c r="S25">
        <v>5.91</v>
      </c>
      <c r="T25">
        <v>5.91</v>
      </c>
      <c r="U25">
        <f>RANK(Table_4[[#This Row],[Column5]],Table_4[Column5])</f>
        <v>66</v>
      </c>
    </row>
    <row r="26" spans="1:21" x14ac:dyDescent="0.25">
      <c r="B26" t="s">
        <v>2454</v>
      </c>
      <c r="C26" t="s">
        <v>135</v>
      </c>
      <c r="D26" t="s">
        <v>2450</v>
      </c>
      <c r="E26">
        <v>5.42</v>
      </c>
      <c r="F26">
        <v>5.63</v>
      </c>
      <c r="G26">
        <v>5.49</v>
      </c>
      <c r="H26">
        <v>5.35</v>
      </c>
      <c r="I26">
        <v>5.54</v>
      </c>
      <c r="J26">
        <v>4.79</v>
      </c>
      <c r="K26">
        <v>4.1100000000000003</v>
      </c>
      <c r="L26">
        <v>3.88</v>
      </c>
      <c r="M26">
        <v>4</v>
      </c>
      <c r="N26">
        <v>4.13</v>
      </c>
      <c r="O26">
        <v>4.0199999999999996</v>
      </c>
      <c r="P26">
        <v>4.09</v>
      </c>
      <c r="Q26">
        <v>4.09</v>
      </c>
      <c r="R26">
        <v>4.09</v>
      </c>
      <c r="S26">
        <v>4.09</v>
      </c>
      <c r="T26">
        <v>4.1500000000000004</v>
      </c>
      <c r="U26">
        <f>RANK(Table_4[[#This Row],[Column5]],Table_4[Column5])</f>
        <v>84</v>
      </c>
    </row>
    <row r="27" spans="1:21" x14ac:dyDescent="0.25">
      <c r="B27" t="s">
        <v>2455</v>
      </c>
      <c r="C27" t="s">
        <v>155</v>
      </c>
      <c r="D27" t="s">
        <v>2456</v>
      </c>
      <c r="E27">
        <v>2.8</v>
      </c>
      <c r="F27">
        <v>2.87</v>
      </c>
      <c r="G27">
        <v>2.68</v>
      </c>
      <c r="H27">
        <v>2.68</v>
      </c>
      <c r="I27">
        <v>2.75</v>
      </c>
      <c r="J27">
        <v>2.65</v>
      </c>
      <c r="K27">
        <v>2.65</v>
      </c>
      <c r="L27">
        <v>2.65</v>
      </c>
      <c r="M27">
        <v>2.71</v>
      </c>
      <c r="N27">
        <v>2.83</v>
      </c>
      <c r="O27">
        <v>3.06</v>
      </c>
      <c r="P27">
        <v>3.15</v>
      </c>
      <c r="Q27">
        <v>3.15</v>
      </c>
      <c r="R27">
        <v>3.15</v>
      </c>
      <c r="S27">
        <v>3.19</v>
      </c>
      <c r="T27">
        <v>3.31</v>
      </c>
      <c r="U27">
        <f>RANK(Table_4[[#This Row],[Column5]],Table_4[Column5])</f>
        <v>130</v>
      </c>
    </row>
    <row r="28" spans="1:21" x14ac:dyDescent="0.25">
      <c r="B28" t="s">
        <v>2457</v>
      </c>
      <c r="C28" t="s">
        <v>122</v>
      </c>
      <c r="D28" t="s">
        <v>2456</v>
      </c>
      <c r="E28">
        <v>1.99</v>
      </c>
      <c r="F28">
        <v>1.99</v>
      </c>
      <c r="G28">
        <v>2.41</v>
      </c>
      <c r="H28">
        <v>2.59</v>
      </c>
      <c r="I28">
        <v>2.48</v>
      </c>
      <c r="J28">
        <v>3.13</v>
      </c>
      <c r="K28">
        <v>3.13</v>
      </c>
      <c r="L28">
        <v>3.54</v>
      </c>
      <c r="M28">
        <v>3.62</v>
      </c>
      <c r="N28">
        <v>3.69</v>
      </c>
      <c r="O28">
        <v>3.04</v>
      </c>
      <c r="P28">
        <v>3.04</v>
      </c>
      <c r="Q28">
        <v>3.16</v>
      </c>
      <c r="R28">
        <v>3.34</v>
      </c>
      <c r="S28">
        <v>3.34</v>
      </c>
      <c r="T28">
        <v>3.34</v>
      </c>
      <c r="U28">
        <f>RANK(Table_4[[#This Row],[Column5]],Table_4[Column5])</f>
        <v>151</v>
      </c>
    </row>
    <row r="29" spans="1:21" x14ac:dyDescent="0.25">
      <c r="B29" t="s">
        <v>2458</v>
      </c>
      <c r="C29" t="s">
        <v>141</v>
      </c>
      <c r="D29" t="s">
        <v>2450</v>
      </c>
      <c r="E29">
        <v>5</v>
      </c>
      <c r="F29">
        <v>5</v>
      </c>
      <c r="G29">
        <v>5.04</v>
      </c>
      <c r="H29">
        <v>4.84</v>
      </c>
      <c r="I29">
        <v>4.8600000000000003</v>
      </c>
      <c r="J29">
        <v>4.9800000000000004</v>
      </c>
      <c r="K29">
        <v>4.87</v>
      </c>
      <c r="L29">
        <v>4.87</v>
      </c>
      <c r="M29">
        <v>4.83</v>
      </c>
      <c r="N29">
        <v>4.78</v>
      </c>
      <c r="O29">
        <v>5.0199999999999996</v>
      </c>
      <c r="P29">
        <v>5.1100000000000003</v>
      </c>
      <c r="Q29">
        <v>5.24</v>
      </c>
      <c r="R29">
        <v>5.32</v>
      </c>
      <c r="S29">
        <v>5.7</v>
      </c>
      <c r="T29">
        <v>5.78</v>
      </c>
      <c r="U29">
        <f>RANK(Table_4[[#This Row],[Column5]],Table_4[Column5])</f>
        <v>94</v>
      </c>
    </row>
    <row r="30" spans="1:21" x14ac:dyDescent="0.25">
      <c r="B30" t="s">
        <v>2459</v>
      </c>
      <c r="C30" t="s">
        <v>125</v>
      </c>
      <c r="D30" t="s">
        <v>2429</v>
      </c>
      <c r="E30">
        <v>6.41</v>
      </c>
      <c r="F30">
        <v>6.53</v>
      </c>
      <c r="G30">
        <v>6.64</v>
      </c>
      <c r="H30">
        <v>6.71</v>
      </c>
      <c r="I30">
        <v>7.03</v>
      </c>
      <c r="J30">
        <v>7.03</v>
      </c>
      <c r="K30">
        <v>7.03</v>
      </c>
      <c r="L30">
        <v>7.01</v>
      </c>
      <c r="M30">
        <v>7.14</v>
      </c>
      <c r="N30">
        <v>6.73</v>
      </c>
      <c r="O30">
        <v>6.83</v>
      </c>
      <c r="P30">
        <v>6.72</v>
      </c>
      <c r="Q30">
        <v>6.78</v>
      </c>
      <c r="R30">
        <v>6.84</v>
      </c>
      <c r="S30">
        <v>7.02</v>
      </c>
      <c r="T30">
        <v>7.1</v>
      </c>
      <c r="U30">
        <f>RANK(Table_4[[#This Row],[Column5]],Table_4[Column5])</f>
        <v>62</v>
      </c>
    </row>
    <row r="31" spans="1:21" x14ac:dyDescent="0.25">
      <c r="B31" t="s">
        <v>2460</v>
      </c>
      <c r="C31" t="s">
        <v>78</v>
      </c>
      <c r="D31" t="s">
        <v>2429</v>
      </c>
      <c r="E31">
        <v>6.5</v>
      </c>
      <c r="F31">
        <v>6.5</v>
      </c>
      <c r="G31">
        <v>6.5</v>
      </c>
      <c r="H31">
        <v>6.5</v>
      </c>
      <c r="I31">
        <v>6.57</v>
      </c>
      <c r="J31">
        <v>6.57</v>
      </c>
      <c r="K31">
        <v>6.63</v>
      </c>
      <c r="L31">
        <v>6.75</v>
      </c>
      <c r="M31">
        <v>6.93</v>
      </c>
      <c r="N31">
        <v>6.93</v>
      </c>
      <c r="O31">
        <v>6.93</v>
      </c>
      <c r="P31">
        <v>6.93</v>
      </c>
      <c r="Q31">
        <v>6.73</v>
      </c>
      <c r="R31">
        <v>6.81</v>
      </c>
      <c r="S31">
        <v>7.04</v>
      </c>
      <c r="T31">
        <v>7.04</v>
      </c>
      <c r="U31">
        <f>RANK(Table_4[[#This Row],[Column5]],Table_4[Column5])</f>
        <v>58</v>
      </c>
    </row>
    <row r="32" spans="1:21" x14ac:dyDescent="0.25">
      <c r="B32" t="s">
        <v>2461</v>
      </c>
      <c r="C32" t="s">
        <v>67</v>
      </c>
      <c r="D32" t="s">
        <v>2429</v>
      </c>
      <c r="E32">
        <v>7.97</v>
      </c>
      <c r="F32">
        <v>7.97</v>
      </c>
      <c r="G32">
        <v>7.74</v>
      </c>
      <c r="H32">
        <v>7.67</v>
      </c>
      <c r="I32">
        <v>7.69</v>
      </c>
      <c r="J32">
        <v>7.69</v>
      </c>
      <c r="K32">
        <v>7.62</v>
      </c>
      <c r="L32">
        <v>7.82</v>
      </c>
      <c r="M32">
        <v>7.94</v>
      </c>
      <c r="N32">
        <v>7.94</v>
      </c>
      <c r="O32">
        <v>8.06</v>
      </c>
      <c r="P32">
        <v>8.19</v>
      </c>
      <c r="Q32">
        <v>8.19</v>
      </c>
      <c r="R32">
        <v>8.19</v>
      </c>
      <c r="S32">
        <v>8.19</v>
      </c>
      <c r="T32">
        <v>8.17</v>
      </c>
      <c r="U32">
        <f>RANK(Table_4[[#This Row],[Column5]],Table_4[Column5])</f>
        <v>26</v>
      </c>
    </row>
    <row r="33" spans="2:21" x14ac:dyDescent="0.25">
      <c r="B33" t="s">
        <v>2462</v>
      </c>
      <c r="C33" t="s">
        <v>65</v>
      </c>
      <c r="D33" t="s">
        <v>2429</v>
      </c>
      <c r="E33">
        <v>7.96</v>
      </c>
      <c r="F33">
        <v>7.96</v>
      </c>
      <c r="G33">
        <v>7.84</v>
      </c>
      <c r="H33">
        <v>7.84</v>
      </c>
      <c r="I33">
        <v>7.9</v>
      </c>
      <c r="J33">
        <v>7.97</v>
      </c>
      <c r="K33">
        <v>7.79</v>
      </c>
      <c r="L33">
        <v>7.85</v>
      </c>
      <c r="M33">
        <v>7.85</v>
      </c>
      <c r="N33">
        <v>7.74</v>
      </c>
      <c r="O33">
        <v>7.61</v>
      </c>
      <c r="P33">
        <v>7.61</v>
      </c>
      <c r="Q33">
        <v>7.61</v>
      </c>
      <c r="R33">
        <v>7.68</v>
      </c>
      <c r="S33">
        <v>7.68</v>
      </c>
      <c r="T33">
        <v>7.74</v>
      </c>
      <c r="U33">
        <f>RANK(Table_4[[#This Row],[Column5]],Table_4[Column5])</f>
        <v>27</v>
      </c>
    </row>
    <row r="34" spans="2:21" x14ac:dyDescent="0.25">
      <c r="B34" t="s">
        <v>2463</v>
      </c>
      <c r="C34" t="s">
        <v>109</v>
      </c>
      <c r="D34" t="s">
        <v>2450</v>
      </c>
      <c r="E34">
        <v>5.2</v>
      </c>
      <c r="F34">
        <v>5.2</v>
      </c>
      <c r="G34">
        <v>5.12</v>
      </c>
      <c r="H34">
        <v>5.31</v>
      </c>
      <c r="I34">
        <v>5.42</v>
      </c>
      <c r="J34">
        <v>5.5</v>
      </c>
      <c r="K34">
        <v>5.93</v>
      </c>
      <c r="L34">
        <v>5.93</v>
      </c>
      <c r="M34">
        <v>5.88</v>
      </c>
      <c r="N34">
        <v>5.82</v>
      </c>
      <c r="O34">
        <v>5.95</v>
      </c>
      <c r="P34">
        <v>5.53</v>
      </c>
      <c r="Q34">
        <v>4.74</v>
      </c>
      <c r="R34">
        <v>4.59</v>
      </c>
      <c r="S34">
        <v>4.62</v>
      </c>
      <c r="T34">
        <v>4.9000000000000004</v>
      </c>
      <c r="U34">
        <f>RANK(Table_4[[#This Row],[Column5]],Table_4[Column5])</f>
        <v>89</v>
      </c>
    </row>
    <row r="35" spans="2:21" x14ac:dyDescent="0.25">
      <c r="B35" t="s">
        <v>2464</v>
      </c>
      <c r="C35" t="s">
        <v>92</v>
      </c>
      <c r="D35" t="s">
        <v>2429</v>
      </c>
      <c r="E35">
        <v>6.72</v>
      </c>
      <c r="F35">
        <v>6.64</v>
      </c>
      <c r="G35">
        <v>6.5</v>
      </c>
      <c r="H35">
        <v>6.56</v>
      </c>
      <c r="I35">
        <v>6.63</v>
      </c>
      <c r="J35">
        <v>6.63</v>
      </c>
      <c r="K35">
        <v>6.64</v>
      </c>
      <c r="L35">
        <v>6.72</v>
      </c>
      <c r="M35">
        <v>6.84</v>
      </c>
      <c r="N35">
        <v>6.9</v>
      </c>
      <c r="O35">
        <v>6.96</v>
      </c>
      <c r="P35">
        <v>6.96</v>
      </c>
      <c r="Q35">
        <v>7.04</v>
      </c>
      <c r="R35">
        <v>7.21</v>
      </c>
      <c r="S35">
        <v>7.44</v>
      </c>
      <c r="T35">
        <v>7.53</v>
      </c>
      <c r="U35">
        <f>RANK(Table_4[[#This Row],[Column5]],Table_4[Column5])</f>
        <v>50</v>
      </c>
    </row>
    <row r="36" spans="2:21" x14ac:dyDescent="0.25">
      <c r="B36" t="s">
        <v>2465</v>
      </c>
      <c r="C36" t="s">
        <v>120</v>
      </c>
      <c r="D36" t="s">
        <v>2456</v>
      </c>
      <c r="E36">
        <v>3.08</v>
      </c>
      <c r="F36">
        <v>3.08</v>
      </c>
      <c r="G36">
        <v>3.08</v>
      </c>
      <c r="H36">
        <v>3.14</v>
      </c>
      <c r="I36">
        <v>2.94</v>
      </c>
      <c r="J36">
        <v>2.94</v>
      </c>
      <c r="K36">
        <v>3.06</v>
      </c>
      <c r="L36">
        <v>3.06</v>
      </c>
      <c r="M36">
        <v>3.06</v>
      </c>
      <c r="N36">
        <v>3.17</v>
      </c>
      <c r="O36">
        <v>3.06</v>
      </c>
      <c r="P36">
        <v>2.95</v>
      </c>
      <c r="Q36">
        <v>3.24</v>
      </c>
      <c r="R36">
        <v>3.3</v>
      </c>
      <c r="S36">
        <v>3.45</v>
      </c>
      <c r="T36">
        <v>3.62</v>
      </c>
      <c r="U36">
        <f>RANK(Table_4[[#This Row],[Column5]],Table_4[Column5])</f>
        <v>120</v>
      </c>
    </row>
    <row r="37" spans="2:21" x14ac:dyDescent="0.25">
      <c r="B37" t="s">
        <v>2466</v>
      </c>
      <c r="C37" t="s">
        <v>199</v>
      </c>
      <c r="D37" t="s">
        <v>2456</v>
      </c>
      <c r="E37">
        <v>3.7</v>
      </c>
      <c r="F37">
        <v>3.62</v>
      </c>
      <c r="G37">
        <v>3.62</v>
      </c>
      <c r="H37">
        <v>4.21</v>
      </c>
      <c r="I37">
        <v>4.8899999999999997</v>
      </c>
      <c r="J37">
        <v>5.1100000000000003</v>
      </c>
      <c r="K37">
        <v>5.1100000000000003</v>
      </c>
      <c r="L37">
        <v>4.93</v>
      </c>
      <c r="M37">
        <v>5.33</v>
      </c>
      <c r="N37">
        <v>5.24</v>
      </c>
      <c r="O37">
        <v>4.6900000000000004</v>
      </c>
      <c r="P37">
        <v>4.6900000000000004</v>
      </c>
      <c r="Q37">
        <v>4.34</v>
      </c>
      <c r="R37">
        <v>4.3099999999999996</v>
      </c>
      <c r="S37">
        <v>4.05</v>
      </c>
      <c r="T37">
        <v>4.08</v>
      </c>
      <c r="U37">
        <f>RANK(Table_4[[#This Row],[Column5]],Table_4[Column5])</f>
        <v>109</v>
      </c>
    </row>
    <row r="38" spans="2:21" x14ac:dyDescent="0.25">
      <c r="B38" t="s">
        <v>2467</v>
      </c>
      <c r="C38" t="s">
        <v>74</v>
      </c>
      <c r="D38" t="s">
        <v>2429</v>
      </c>
      <c r="E38">
        <v>7.38</v>
      </c>
      <c r="F38">
        <v>7.37</v>
      </c>
      <c r="G38">
        <v>7.31</v>
      </c>
      <c r="H38">
        <v>7.24</v>
      </c>
      <c r="I38">
        <v>7.49</v>
      </c>
      <c r="J38">
        <v>7.38</v>
      </c>
      <c r="K38">
        <v>7.25</v>
      </c>
      <c r="L38">
        <v>7.31</v>
      </c>
      <c r="M38">
        <v>7.37</v>
      </c>
      <c r="N38">
        <v>7.48</v>
      </c>
      <c r="O38">
        <v>7.05</v>
      </c>
      <c r="P38">
        <v>7.05</v>
      </c>
      <c r="Q38">
        <v>7.05</v>
      </c>
      <c r="R38">
        <v>7.05</v>
      </c>
      <c r="S38">
        <v>7.23</v>
      </c>
      <c r="T38">
        <v>7.37</v>
      </c>
      <c r="U38">
        <f>RANK(Table_4[[#This Row],[Column5]],Table_4[Column5])</f>
        <v>37</v>
      </c>
    </row>
    <row r="39" spans="2:21" x14ac:dyDescent="0.25">
      <c r="B39" t="s">
        <v>2468</v>
      </c>
      <c r="C39" t="s">
        <v>76</v>
      </c>
      <c r="D39" t="s">
        <v>2429</v>
      </c>
      <c r="E39">
        <v>7.31</v>
      </c>
      <c r="F39">
        <v>7.31</v>
      </c>
      <c r="G39">
        <v>7.18</v>
      </c>
      <c r="H39">
        <v>7.13</v>
      </c>
      <c r="I39">
        <v>7.5</v>
      </c>
      <c r="J39">
        <v>7.5</v>
      </c>
      <c r="K39">
        <v>7.41</v>
      </c>
      <c r="L39">
        <v>7.47</v>
      </c>
      <c r="M39">
        <v>7.54</v>
      </c>
      <c r="N39">
        <v>7.54</v>
      </c>
      <c r="O39">
        <v>7.54</v>
      </c>
      <c r="P39">
        <v>7.24</v>
      </c>
      <c r="Q39">
        <v>7.24</v>
      </c>
      <c r="R39">
        <v>7.24</v>
      </c>
      <c r="S39">
        <v>7.36</v>
      </c>
      <c r="T39">
        <v>7.43</v>
      </c>
      <c r="U39">
        <f>RANK(Table_4[[#This Row],[Column5]],Table_4[Column5])</f>
        <v>39</v>
      </c>
    </row>
    <row r="40" spans="2:21" x14ac:dyDescent="0.25">
      <c r="B40" t="s">
        <v>2469</v>
      </c>
      <c r="C40" t="s">
        <v>150</v>
      </c>
      <c r="D40" t="s">
        <v>2429</v>
      </c>
      <c r="E40">
        <v>6.23</v>
      </c>
      <c r="F40">
        <v>6.23</v>
      </c>
      <c r="G40">
        <v>6.1</v>
      </c>
      <c r="H40">
        <v>5.78</v>
      </c>
      <c r="I40">
        <v>5.75</v>
      </c>
      <c r="J40">
        <v>5.85</v>
      </c>
      <c r="K40">
        <v>5.94</v>
      </c>
      <c r="L40">
        <v>6.01</v>
      </c>
      <c r="M40">
        <v>6.35</v>
      </c>
      <c r="N40">
        <v>6.32</v>
      </c>
      <c r="O40">
        <v>6.32</v>
      </c>
      <c r="P40">
        <v>6.32</v>
      </c>
      <c r="Q40">
        <v>6.32</v>
      </c>
      <c r="R40">
        <v>6.33</v>
      </c>
      <c r="S40">
        <v>6.5</v>
      </c>
      <c r="T40">
        <v>6.5</v>
      </c>
      <c r="U40">
        <f>RANK(Table_4[[#This Row],[Column5]],Table_4[Column5])</f>
        <v>68</v>
      </c>
    </row>
    <row r="41" spans="2:21" x14ac:dyDescent="0.25">
      <c r="B41" t="s">
        <v>2470</v>
      </c>
      <c r="C41" t="s">
        <v>96</v>
      </c>
      <c r="D41" t="s">
        <v>2429</v>
      </c>
      <c r="E41">
        <v>6.67</v>
      </c>
      <c r="F41">
        <v>6.45</v>
      </c>
      <c r="G41">
        <v>6.02</v>
      </c>
      <c r="H41">
        <v>5.77</v>
      </c>
      <c r="I41">
        <v>5.65</v>
      </c>
      <c r="J41">
        <v>5.74</v>
      </c>
      <c r="K41">
        <v>5.69</v>
      </c>
      <c r="L41">
        <v>5.72</v>
      </c>
      <c r="M41">
        <v>6.01</v>
      </c>
      <c r="N41">
        <v>5.94</v>
      </c>
      <c r="O41">
        <v>5.94</v>
      </c>
      <c r="P41">
        <v>6.05</v>
      </c>
      <c r="Q41">
        <v>6.15</v>
      </c>
      <c r="R41">
        <v>6.27</v>
      </c>
      <c r="S41">
        <v>6.43</v>
      </c>
      <c r="T41">
        <v>6.57</v>
      </c>
      <c r="U41">
        <f>RANK(Table_4[[#This Row],[Column5]],Table_4[Column5])</f>
        <v>52</v>
      </c>
    </row>
    <row r="42" spans="2:21" x14ac:dyDescent="0.25">
      <c r="B42" t="s">
        <v>2471</v>
      </c>
      <c r="C42" t="s">
        <v>148</v>
      </c>
      <c r="D42" t="s">
        <v>2429</v>
      </c>
      <c r="E42">
        <v>6.03</v>
      </c>
      <c r="F42">
        <v>6.1</v>
      </c>
      <c r="G42">
        <v>6.03</v>
      </c>
      <c r="H42">
        <v>5.89</v>
      </c>
      <c r="I42">
        <v>5.97</v>
      </c>
      <c r="J42">
        <v>5.87</v>
      </c>
      <c r="K42">
        <v>5.57</v>
      </c>
      <c r="L42">
        <v>5.23</v>
      </c>
      <c r="M42">
        <v>6.02</v>
      </c>
      <c r="N42">
        <v>6.25</v>
      </c>
      <c r="O42">
        <v>6.16</v>
      </c>
      <c r="P42">
        <v>6.16</v>
      </c>
      <c r="Q42">
        <v>6.16</v>
      </c>
      <c r="R42">
        <v>6.16</v>
      </c>
      <c r="S42">
        <v>6.21</v>
      </c>
      <c r="T42">
        <v>6.33</v>
      </c>
      <c r="U42">
        <f>RANK(Table_4[[#This Row],[Column5]],Table_4[Column5])</f>
        <v>72</v>
      </c>
    </row>
    <row r="43" spans="2:21" x14ac:dyDescent="0.25">
      <c r="B43" t="s">
        <v>2472</v>
      </c>
      <c r="C43" t="s">
        <v>73</v>
      </c>
      <c r="D43" t="s">
        <v>2429</v>
      </c>
      <c r="E43">
        <v>7.18</v>
      </c>
      <c r="F43">
        <v>7.04</v>
      </c>
      <c r="G43">
        <v>6.8</v>
      </c>
      <c r="H43">
        <v>6.85</v>
      </c>
      <c r="I43">
        <v>6.62</v>
      </c>
      <c r="J43">
        <v>6.67</v>
      </c>
      <c r="K43">
        <v>6.67</v>
      </c>
      <c r="L43">
        <v>6.83</v>
      </c>
      <c r="M43">
        <v>7.09</v>
      </c>
      <c r="N43">
        <v>7.47</v>
      </c>
      <c r="O43">
        <v>7.12</v>
      </c>
      <c r="P43">
        <v>7.12</v>
      </c>
      <c r="Q43">
        <v>7.12</v>
      </c>
      <c r="R43">
        <v>7.05</v>
      </c>
      <c r="S43">
        <v>7.3</v>
      </c>
      <c r="T43">
        <v>7.3</v>
      </c>
      <c r="U43">
        <f>RANK(Table_4[[#This Row],[Column5]],Table_4[Column5])</f>
        <v>41</v>
      </c>
    </row>
    <row r="44" spans="2:21" x14ac:dyDescent="0.25">
      <c r="B44" t="s">
        <v>2473</v>
      </c>
      <c r="C44" t="s">
        <v>100</v>
      </c>
      <c r="D44" t="s">
        <v>2429</v>
      </c>
      <c r="E44">
        <v>6.45</v>
      </c>
      <c r="F44">
        <v>6.45</v>
      </c>
      <c r="G44">
        <v>6.43</v>
      </c>
      <c r="H44">
        <v>6.4</v>
      </c>
      <c r="I44">
        <v>6.49</v>
      </c>
      <c r="J44">
        <v>6.38</v>
      </c>
      <c r="K44">
        <v>6.44</v>
      </c>
      <c r="L44">
        <v>6.62</v>
      </c>
      <c r="M44">
        <v>6.68</v>
      </c>
      <c r="N44">
        <v>6.68</v>
      </c>
      <c r="O44">
        <v>6.54</v>
      </c>
      <c r="P44">
        <v>6.54</v>
      </c>
      <c r="Q44">
        <v>6.54</v>
      </c>
      <c r="R44">
        <v>6.6</v>
      </c>
      <c r="S44">
        <v>7.06</v>
      </c>
      <c r="T44">
        <v>7.06</v>
      </c>
      <c r="U44">
        <f>RANK(Table_4[[#This Row],[Column5]],Table_4[Column5])</f>
        <v>60</v>
      </c>
    </row>
    <row r="45" spans="2:21" x14ac:dyDescent="0.25">
      <c r="B45" t="s">
        <v>2474</v>
      </c>
      <c r="C45" t="s">
        <v>103</v>
      </c>
      <c r="D45" t="s">
        <v>2456</v>
      </c>
      <c r="E45">
        <v>2.2200000000000002</v>
      </c>
      <c r="F45">
        <v>2.2799999999999998</v>
      </c>
      <c r="G45">
        <v>3.24</v>
      </c>
      <c r="H45">
        <v>3.31</v>
      </c>
      <c r="I45">
        <v>3.11</v>
      </c>
      <c r="J45">
        <v>2.94</v>
      </c>
      <c r="K45">
        <v>3.17</v>
      </c>
      <c r="L45">
        <v>3.24</v>
      </c>
      <c r="M45">
        <v>3.31</v>
      </c>
      <c r="N45">
        <v>3.39</v>
      </c>
      <c r="O45">
        <v>3.59</v>
      </c>
      <c r="P45">
        <v>3.74</v>
      </c>
      <c r="Q45">
        <v>3.92</v>
      </c>
      <c r="R45">
        <v>4.26</v>
      </c>
      <c r="S45">
        <v>4.4800000000000004</v>
      </c>
      <c r="T45">
        <v>5.0199999999999996</v>
      </c>
      <c r="U45">
        <f>RANK(Table_4[[#This Row],[Column5]],Table_4[Column5])</f>
        <v>144</v>
      </c>
    </row>
    <row r="46" spans="2:21" x14ac:dyDescent="0.25">
      <c r="B46" t="s">
        <v>2475</v>
      </c>
      <c r="C46" t="s">
        <v>116</v>
      </c>
      <c r="D46" t="s">
        <v>2429</v>
      </c>
      <c r="E46">
        <v>6.33</v>
      </c>
      <c r="F46">
        <v>6.33</v>
      </c>
      <c r="G46">
        <v>6.36</v>
      </c>
      <c r="H46">
        <v>6.22</v>
      </c>
      <c r="I46">
        <v>6.41</v>
      </c>
      <c r="J46">
        <v>6.41</v>
      </c>
      <c r="K46">
        <v>6.41</v>
      </c>
      <c r="L46">
        <v>6.57</v>
      </c>
      <c r="M46">
        <v>6.71</v>
      </c>
      <c r="N46">
        <v>6.71</v>
      </c>
      <c r="O46">
        <v>6.67</v>
      </c>
      <c r="P46">
        <v>6.33</v>
      </c>
      <c r="Q46">
        <v>6.33</v>
      </c>
      <c r="R46">
        <v>6.33</v>
      </c>
      <c r="S46">
        <v>6.49</v>
      </c>
      <c r="T46">
        <v>6.62</v>
      </c>
      <c r="U46">
        <f>RANK(Table_4[[#This Row],[Column5]],Table_4[Column5])</f>
        <v>64</v>
      </c>
    </row>
    <row r="47" spans="2:21" x14ac:dyDescent="0.25">
      <c r="B47" t="s">
        <v>2476</v>
      </c>
      <c r="C47" t="s">
        <v>91</v>
      </c>
      <c r="D47" t="s">
        <v>2429</v>
      </c>
      <c r="E47">
        <v>7.07</v>
      </c>
      <c r="F47">
        <v>7.07</v>
      </c>
      <c r="G47">
        <v>7.03</v>
      </c>
      <c r="H47">
        <v>6.97</v>
      </c>
      <c r="I47">
        <v>7.17</v>
      </c>
      <c r="J47">
        <v>7.1</v>
      </c>
      <c r="K47">
        <v>7.16</v>
      </c>
      <c r="L47">
        <v>7.29</v>
      </c>
      <c r="M47">
        <v>7.29</v>
      </c>
      <c r="N47">
        <v>7.35</v>
      </c>
      <c r="O47">
        <v>7.35</v>
      </c>
      <c r="P47">
        <v>7.35</v>
      </c>
      <c r="Q47">
        <v>7.35</v>
      </c>
      <c r="R47">
        <v>7.35</v>
      </c>
      <c r="S47">
        <v>7.33</v>
      </c>
      <c r="T47">
        <v>7.4</v>
      </c>
      <c r="U47">
        <f>RANK(Table_4[[#This Row],[Column5]],Table_4[Column5])</f>
        <v>44</v>
      </c>
    </row>
    <row r="48" spans="2:21" x14ac:dyDescent="0.25">
      <c r="B48" t="s">
        <v>2477</v>
      </c>
      <c r="C48" t="s">
        <v>49</v>
      </c>
      <c r="D48" t="s">
        <v>2429</v>
      </c>
      <c r="E48">
        <v>7.75</v>
      </c>
      <c r="F48">
        <v>7.75</v>
      </c>
      <c r="G48">
        <v>7.54</v>
      </c>
      <c r="H48">
        <v>7.54</v>
      </c>
      <c r="I48">
        <v>7.5</v>
      </c>
      <c r="J48">
        <v>7.5</v>
      </c>
      <c r="K48">
        <v>7.5</v>
      </c>
      <c r="L48">
        <v>7.51</v>
      </c>
      <c r="M48">
        <v>7.57</v>
      </c>
      <c r="N48">
        <v>7.57</v>
      </c>
      <c r="O48">
        <v>7.88</v>
      </c>
      <c r="P48">
        <v>7.88</v>
      </c>
      <c r="Q48">
        <v>7.76</v>
      </c>
      <c r="R48">
        <v>7.69</v>
      </c>
      <c r="S48">
        <v>7.96</v>
      </c>
      <c r="T48">
        <v>7.96</v>
      </c>
      <c r="U48">
        <f>RANK(Table_4[[#This Row],[Column5]],Table_4[Column5])</f>
        <v>31</v>
      </c>
    </row>
    <row r="49" spans="1:21" x14ac:dyDescent="0.25">
      <c r="B49" t="s">
        <v>2478</v>
      </c>
      <c r="C49" t="s">
        <v>213</v>
      </c>
      <c r="D49" t="s">
        <v>2456</v>
      </c>
      <c r="E49">
        <v>1.94</v>
      </c>
      <c r="F49">
        <v>1.94</v>
      </c>
      <c r="G49">
        <v>1.94</v>
      </c>
      <c r="H49">
        <v>1.94</v>
      </c>
      <c r="I49">
        <v>1.93</v>
      </c>
      <c r="J49">
        <v>1.93</v>
      </c>
      <c r="K49">
        <v>1.93</v>
      </c>
      <c r="L49">
        <v>1.89</v>
      </c>
      <c r="M49">
        <v>1.95</v>
      </c>
      <c r="N49">
        <v>2.37</v>
      </c>
      <c r="O49">
        <v>2.5099999999999998</v>
      </c>
      <c r="P49">
        <v>2.5099999999999998</v>
      </c>
      <c r="Q49">
        <v>2.5099999999999998</v>
      </c>
      <c r="R49">
        <v>2.5099999999999998</v>
      </c>
      <c r="S49">
        <v>2.4500000000000002</v>
      </c>
      <c r="T49">
        <v>2.4500000000000002</v>
      </c>
      <c r="U49">
        <f>RANK(Table_4[[#This Row],[Column5]],Table_4[Column5])</f>
        <v>155</v>
      </c>
    </row>
    <row r="50" spans="1:21" x14ac:dyDescent="0.25">
      <c r="B50" t="s">
        <v>2479</v>
      </c>
      <c r="C50" t="s">
        <v>162</v>
      </c>
      <c r="D50" t="s">
        <v>2456</v>
      </c>
      <c r="E50">
        <v>1.66</v>
      </c>
      <c r="F50">
        <v>1.66</v>
      </c>
      <c r="G50">
        <v>1.66</v>
      </c>
      <c r="H50">
        <v>1.72</v>
      </c>
      <c r="I50">
        <v>1.72</v>
      </c>
      <c r="J50">
        <v>1.72</v>
      </c>
      <c r="K50">
        <v>1.72</v>
      </c>
      <c r="L50">
        <v>1.83</v>
      </c>
      <c r="M50">
        <v>1.83</v>
      </c>
      <c r="N50">
        <v>1.83</v>
      </c>
      <c r="O50">
        <v>1.72</v>
      </c>
      <c r="P50">
        <v>1.72</v>
      </c>
      <c r="Q50">
        <v>1.72</v>
      </c>
      <c r="R50">
        <v>1.72</v>
      </c>
      <c r="S50">
        <v>1.72</v>
      </c>
      <c r="T50">
        <v>1.83</v>
      </c>
      <c r="U50">
        <f>RANK(Table_4[[#This Row],[Column5]],Table_4[Column5])</f>
        <v>162</v>
      </c>
    </row>
    <row r="51" spans="1:21" x14ac:dyDescent="0.25">
      <c r="B51" t="s">
        <v>2480</v>
      </c>
      <c r="C51" t="s">
        <v>172</v>
      </c>
      <c r="D51" t="s">
        <v>2450</v>
      </c>
      <c r="E51">
        <v>5.0599999999999996</v>
      </c>
      <c r="F51">
        <v>5.42</v>
      </c>
      <c r="G51">
        <v>5.57</v>
      </c>
      <c r="H51">
        <v>5.81</v>
      </c>
      <c r="I51">
        <v>5.9</v>
      </c>
      <c r="J51">
        <v>5.69</v>
      </c>
      <c r="K51">
        <v>5.69</v>
      </c>
      <c r="L51">
        <v>5.7</v>
      </c>
      <c r="M51">
        <v>5.7</v>
      </c>
      <c r="N51">
        <v>5.42</v>
      </c>
      <c r="O51">
        <v>5.84</v>
      </c>
      <c r="P51">
        <v>5.91</v>
      </c>
      <c r="Q51">
        <v>5.94</v>
      </c>
      <c r="R51">
        <v>6.3</v>
      </c>
      <c r="S51">
        <v>6.94</v>
      </c>
      <c r="T51">
        <v>6.94</v>
      </c>
      <c r="U51">
        <f>RANK(Table_4[[#This Row],[Column5]],Table_4[Column5])</f>
        <v>91</v>
      </c>
    </row>
    <row r="52" spans="1:21" x14ac:dyDescent="0.25">
      <c r="B52" t="s">
        <v>2481</v>
      </c>
      <c r="C52" t="s">
        <v>181</v>
      </c>
      <c r="D52" t="s">
        <v>2456</v>
      </c>
      <c r="E52">
        <v>2.12</v>
      </c>
      <c r="F52">
        <v>2.12</v>
      </c>
      <c r="G52">
        <v>2.12</v>
      </c>
      <c r="H52">
        <v>2.12</v>
      </c>
      <c r="I52">
        <v>2.0099999999999998</v>
      </c>
      <c r="J52">
        <v>2.0099999999999998</v>
      </c>
      <c r="K52">
        <v>1.95</v>
      </c>
      <c r="L52">
        <v>1.95</v>
      </c>
      <c r="M52">
        <v>1.95</v>
      </c>
      <c r="N52">
        <v>2.4500000000000002</v>
      </c>
      <c r="O52">
        <v>1.72</v>
      </c>
      <c r="P52">
        <v>1.72</v>
      </c>
      <c r="Q52">
        <v>1.74</v>
      </c>
      <c r="R52">
        <v>1.74</v>
      </c>
      <c r="S52">
        <v>1.74</v>
      </c>
      <c r="T52">
        <v>1.85</v>
      </c>
      <c r="U52">
        <f>RANK(Table_4[[#This Row],[Column5]],Table_4[Column5])</f>
        <v>148</v>
      </c>
    </row>
    <row r="53" spans="1:21" x14ac:dyDescent="0.25">
      <c r="A53" t="s">
        <v>2482</v>
      </c>
      <c r="B53" t="s">
        <v>2483</v>
      </c>
      <c r="C53" t="s">
        <v>93</v>
      </c>
      <c r="D53" t="s">
        <v>2429</v>
      </c>
      <c r="E53">
        <v>6.62</v>
      </c>
      <c r="F53">
        <v>6.85</v>
      </c>
      <c r="G53">
        <v>6.81</v>
      </c>
      <c r="H53">
        <v>6.95</v>
      </c>
      <c r="I53">
        <v>7.02</v>
      </c>
      <c r="J53">
        <v>7.02</v>
      </c>
      <c r="K53">
        <v>6.96</v>
      </c>
      <c r="L53">
        <v>6.96</v>
      </c>
      <c r="M53">
        <v>7.02</v>
      </c>
      <c r="N53">
        <v>6.84</v>
      </c>
      <c r="O53">
        <v>6.84</v>
      </c>
      <c r="P53">
        <v>6.84</v>
      </c>
      <c r="Q53">
        <v>6.84</v>
      </c>
      <c r="R53">
        <v>6.84</v>
      </c>
      <c r="S53">
        <v>6.63</v>
      </c>
      <c r="T53">
        <v>6.63</v>
      </c>
      <c r="U53">
        <f>RANK(Table_4[[#This Row],[Column5]],Table_4[Column5])</f>
        <v>54</v>
      </c>
    </row>
    <row r="54" spans="1:21" x14ac:dyDescent="0.25">
      <c r="B54" t="s">
        <v>2484</v>
      </c>
      <c r="C54" t="s">
        <v>205</v>
      </c>
      <c r="D54" t="s">
        <v>2450</v>
      </c>
      <c r="E54">
        <v>4.2</v>
      </c>
      <c r="F54">
        <v>4.51</v>
      </c>
      <c r="G54">
        <v>4.6500000000000004</v>
      </c>
      <c r="H54">
        <v>5.08</v>
      </c>
      <c r="I54">
        <v>4.84</v>
      </c>
      <c r="J54">
        <v>5.7</v>
      </c>
      <c r="K54">
        <v>5.49</v>
      </c>
      <c r="L54">
        <v>5.63</v>
      </c>
      <c r="M54">
        <v>5.75</v>
      </c>
      <c r="N54">
        <v>5.79</v>
      </c>
      <c r="O54">
        <v>5.79</v>
      </c>
      <c r="P54">
        <v>5.84</v>
      </c>
      <c r="Q54">
        <v>5.84</v>
      </c>
      <c r="R54">
        <v>5.92</v>
      </c>
      <c r="S54">
        <v>6.15</v>
      </c>
      <c r="T54">
        <v>5.98</v>
      </c>
      <c r="U54">
        <f>RANK(Table_4[[#This Row],[Column5]],Table_4[Column5])</f>
        <v>106</v>
      </c>
    </row>
    <row r="55" spans="1:21" x14ac:dyDescent="0.25">
      <c r="B55" t="s">
        <v>2485</v>
      </c>
      <c r="C55" t="s">
        <v>156</v>
      </c>
      <c r="D55" t="s">
        <v>2429</v>
      </c>
      <c r="E55">
        <v>6.68</v>
      </c>
      <c r="F55">
        <v>6.78</v>
      </c>
      <c r="G55">
        <v>6.86</v>
      </c>
      <c r="H55">
        <v>6.92</v>
      </c>
      <c r="I55">
        <v>6.86</v>
      </c>
      <c r="J55">
        <v>6.97</v>
      </c>
      <c r="K55">
        <v>6.86</v>
      </c>
      <c r="L55">
        <v>6.9</v>
      </c>
      <c r="M55">
        <v>6.96</v>
      </c>
      <c r="N55">
        <v>7.38</v>
      </c>
      <c r="O55">
        <v>7.12</v>
      </c>
      <c r="P55">
        <v>7.12</v>
      </c>
      <c r="Q55">
        <v>7.12</v>
      </c>
      <c r="R55">
        <v>7.12</v>
      </c>
      <c r="S55">
        <v>7.38</v>
      </c>
      <c r="T55">
        <v>7.38</v>
      </c>
      <c r="U55">
        <f>RANK(Table_4[[#This Row],[Column5]],Table_4[Column5])</f>
        <v>51</v>
      </c>
    </row>
    <row r="56" spans="1:21" x14ac:dyDescent="0.25">
      <c r="B56" t="s">
        <v>2486</v>
      </c>
      <c r="C56" t="s">
        <v>86</v>
      </c>
      <c r="D56" t="s">
        <v>2429</v>
      </c>
      <c r="E56">
        <v>7.98</v>
      </c>
      <c r="F56">
        <v>8.2200000000000006</v>
      </c>
      <c r="G56">
        <v>7.92</v>
      </c>
      <c r="H56">
        <v>8.2799999999999994</v>
      </c>
      <c r="I56">
        <v>8.08</v>
      </c>
      <c r="J56">
        <v>7.97</v>
      </c>
      <c r="K56">
        <v>7.84</v>
      </c>
      <c r="L56">
        <v>7.78</v>
      </c>
      <c r="M56">
        <v>7.84</v>
      </c>
      <c r="N56">
        <v>7.8</v>
      </c>
      <c r="O56">
        <v>7.8</v>
      </c>
      <c r="P56">
        <v>7.54</v>
      </c>
      <c r="Q56">
        <v>7.54</v>
      </c>
      <c r="R56">
        <v>7.67</v>
      </c>
      <c r="S56">
        <v>7.89</v>
      </c>
      <c r="T56">
        <v>7.89</v>
      </c>
      <c r="U56">
        <f>RANK(Table_4[[#This Row],[Column5]],Table_4[Column5])</f>
        <v>25</v>
      </c>
    </row>
    <row r="57" spans="1:21" x14ac:dyDescent="0.25">
      <c r="B57" t="s">
        <v>2487</v>
      </c>
      <c r="C57" t="s">
        <v>157</v>
      </c>
      <c r="D57" t="s">
        <v>2429</v>
      </c>
      <c r="E57">
        <v>6.55</v>
      </c>
      <c r="F57">
        <v>6.72</v>
      </c>
      <c r="G57">
        <v>6.48</v>
      </c>
      <c r="H57">
        <v>7.04</v>
      </c>
      <c r="I57">
        <v>7.13</v>
      </c>
      <c r="J57">
        <v>6.96</v>
      </c>
      <c r="K57">
        <v>6.67</v>
      </c>
      <c r="L57">
        <v>6.67</v>
      </c>
      <c r="M57">
        <v>6.62</v>
      </c>
      <c r="N57">
        <v>6.55</v>
      </c>
      <c r="O57">
        <v>6.55</v>
      </c>
      <c r="P57">
        <v>6.63</v>
      </c>
      <c r="Q57">
        <v>6.63</v>
      </c>
      <c r="R57">
        <v>6.55</v>
      </c>
      <c r="S57">
        <v>6.54</v>
      </c>
      <c r="T57">
        <v>6.4</v>
      </c>
      <c r="U57">
        <f>RANK(Table_4[[#This Row],[Column5]],Table_4[Column5])</f>
        <v>55</v>
      </c>
    </row>
    <row r="58" spans="1:21" x14ac:dyDescent="0.25">
      <c r="B58" t="s">
        <v>2488</v>
      </c>
      <c r="C58" t="s">
        <v>114</v>
      </c>
      <c r="D58" t="s">
        <v>2427</v>
      </c>
      <c r="E58">
        <v>8.2899999999999991</v>
      </c>
      <c r="F58">
        <v>8.2899999999999991</v>
      </c>
      <c r="G58">
        <v>8.07</v>
      </c>
      <c r="H58">
        <v>8.16</v>
      </c>
      <c r="I58">
        <v>8.1300000000000008</v>
      </c>
      <c r="J58">
        <v>8.07</v>
      </c>
      <c r="K58">
        <v>7.88</v>
      </c>
      <c r="L58">
        <v>7.88</v>
      </c>
      <c r="M58">
        <v>7.96</v>
      </c>
      <c r="N58">
        <v>8.0299999999999994</v>
      </c>
      <c r="O58">
        <v>8.0299999999999994</v>
      </c>
      <c r="P58">
        <v>8.1</v>
      </c>
      <c r="Q58">
        <v>8.1</v>
      </c>
      <c r="R58">
        <v>8.0399999999999991</v>
      </c>
      <c r="S58">
        <v>8.0399999999999991</v>
      </c>
      <c r="T58">
        <v>8.0399999999999991</v>
      </c>
      <c r="U58">
        <f>RANK(Table_4[[#This Row],[Column5]],Table_4[Column5])</f>
        <v>17</v>
      </c>
    </row>
    <row r="59" spans="1:21" x14ac:dyDescent="0.25">
      <c r="B59" t="s">
        <v>2489</v>
      </c>
      <c r="C59" t="s">
        <v>149</v>
      </c>
      <c r="D59" t="s">
        <v>2456</v>
      </c>
      <c r="E59">
        <v>2.65</v>
      </c>
      <c r="F59">
        <v>2.65</v>
      </c>
      <c r="G59">
        <v>2.59</v>
      </c>
      <c r="H59">
        <v>2.84</v>
      </c>
      <c r="I59">
        <v>2.84</v>
      </c>
      <c r="J59">
        <v>3</v>
      </c>
      <c r="K59">
        <v>3.31</v>
      </c>
      <c r="L59">
        <v>3.46</v>
      </c>
      <c r="M59">
        <v>3.52</v>
      </c>
      <c r="N59">
        <v>3.52</v>
      </c>
      <c r="O59">
        <v>3.52</v>
      </c>
      <c r="P59">
        <v>3.52</v>
      </c>
      <c r="Q59">
        <v>3.52</v>
      </c>
      <c r="R59">
        <v>3.52</v>
      </c>
      <c r="S59">
        <v>3.52</v>
      </c>
      <c r="T59">
        <v>3.52</v>
      </c>
      <c r="U59">
        <f>RANK(Table_4[[#This Row],[Column5]],Table_4[Column5])</f>
        <v>135</v>
      </c>
    </row>
    <row r="60" spans="1:21" x14ac:dyDescent="0.25">
      <c r="B60" t="s">
        <v>2490</v>
      </c>
      <c r="C60" t="s">
        <v>145</v>
      </c>
      <c r="D60" t="s">
        <v>2429</v>
      </c>
      <c r="E60">
        <v>6.44</v>
      </c>
      <c r="F60">
        <v>6.39</v>
      </c>
      <c r="G60">
        <v>6.45</v>
      </c>
      <c r="H60">
        <v>6.32</v>
      </c>
      <c r="I60">
        <v>6.54</v>
      </c>
      <c r="J60">
        <v>6.54</v>
      </c>
      <c r="K60">
        <v>6.66</v>
      </c>
      <c r="L60">
        <v>6.67</v>
      </c>
      <c r="M60">
        <v>6.67</v>
      </c>
      <c r="N60">
        <v>6.67</v>
      </c>
      <c r="O60">
        <v>6.74</v>
      </c>
      <c r="P60">
        <v>6.49</v>
      </c>
      <c r="Q60">
        <v>6.2</v>
      </c>
      <c r="R60">
        <v>6.2</v>
      </c>
      <c r="S60">
        <v>6.2</v>
      </c>
      <c r="T60">
        <v>6.13</v>
      </c>
      <c r="U60">
        <f>RANK(Table_4[[#This Row],[Column5]],Table_4[Column5])</f>
        <v>61</v>
      </c>
    </row>
    <row r="61" spans="1:21" x14ac:dyDescent="0.25">
      <c r="B61" t="s">
        <v>2491</v>
      </c>
      <c r="C61" t="s">
        <v>147</v>
      </c>
      <c r="D61" t="s">
        <v>2450</v>
      </c>
      <c r="E61">
        <v>5.41</v>
      </c>
      <c r="F61">
        <v>5.69</v>
      </c>
      <c r="G61">
        <v>5.71</v>
      </c>
      <c r="H61">
        <v>6.13</v>
      </c>
      <c r="I61">
        <v>6.33</v>
      </c>
      <c r="J61">
        <v>6.27</v>
      </c>
      <c r="K61">
        <v>6.02</v>
      </c>
      <c r="L61">
        <v>5.81</v>
      </c>
      <c r="M61">
        <v>5.87</v>
      </c>
      <c r="N61">
        <v>5.87</v>
      </c>
      <c r="O61">
        <v>5.87</v>
      </c>
      <c r="P61">
        <v>5.78</v>
      </c>
      <c r="Q61">
        <v>5.72</v>
      </c>
      <c r="R61">
        <v>5.77</v>
      </c>
      <c r="S61">
        <v>5.64</v>
      </c>
      <c r="T61">
        <v>5.64</v>
      </c>
      <c r="U61">
        <f>RANK(Table_4[[#This Row],[Column5]],Table_4[Column5])</f>
        <v>85</v>
      </c>
    </row>
    <row r="62" spans="1:21" x14ac:dyDescent="0.25">
      <c r="B62" t="s">
        <v>2492</v>
      </c>
      <c r="C62" t="s">
        <v>215</v>
      </c>
      <c r="D62" t="s">
        <v>2450</v>
      </c>
      <c r="E62">
        <v>4.71</v>
      </c>
      <c r="F62">
        <v>5.0599999999999996</v>
      </c>
      <c r="G62">
        <v>5.72</v>
      </c>
      <c r="H62">
        <v>5.9</v>
      </c>
      <c r="I62">
        <v>6.15</v>
      </c>
      <c r="J62">
        <v>5.96</v>
      </c>
      <c r="K62">
        <v>6.43</v>
      </c>
      <c r="L62">
        <v>6.64</v>
      </c>
      <c r="M62">
        <v>6.64</v>
      </c>
      <c r="N62">
        <v>6.53</v>
      </c>
      <c r="O62">
        <v>6.53</v>
      </c>
      <c r="P62">
        <v>6.47</v>
      </c>
      <c r="Q62">
        <v>6.47</v>
      </c>
      <c r="R62">
        <v>6.47</v>
      </c>
      <c r="S62">
        <v>6.4</v>
      </c>
      <c r="T62">
        <v>6.22</v>
      </c>
      <c r="U62">
        <f>RANK(Table_4[[#This Row],[Column5]],Table_4[Column5])</f>
        <v>96</v>
      </c>
    </row>
    <row r="63" spans="1:21" x14ac:dyDescent="0.25">
      <c r="B63" t="s">
        <v>2493</v>
      </c>
      <c r="C63" t="s">
        <v>228</v>
      </c>
      <c r="D63" t="s">
        <v>2450</v>
      </c>
      <c r="E63">
        <v>4.47</v>
      </c>
      <c r="F63">
        <v>4.68</v>
      </c>
      <c r="G63">
        <v>4.62</v>
      </c>
      <c r="H63">
        <v>4.97</v>
      </c>
      <c r="I63">
        <v>5.26</v>
      </c>
      <c r="J63">
        <v>5.6</v>
      </c>
      <c r="K63">
        <v>5.86</v>
      </c>
      <c r="L63">
        <v>5.92</v>
      </c>
      <c r="M63">
        <v>5.92</v>
      </c>
      <c r="N63">
        <v>5.81</v>
      </c>
      <c r="O63">
        <v>5.81</v>
      </c>
      <c r="P63">
        <v>5.88</v>
      </c>
      <c r="Q63">
        <v>5.88</v>
      </c>
      <c r="R63">
        <v>6.05</v>
      </c>
      <c r="S63">
        <v>6.07</v>
      </c>
      <c r="T63">
        <v>6.07</v>
      </c>
      <c r="U63">
        <f>RANK(Table_4[[#This Row],[Column5]],Table_4[Column5])</f>
        <v>100</v>
      </c>
    </row>
    <row r="64" spans="1:21" x14ac:dyDescent="0.25">
      <c r="B64" t="s">
        <v>2494</v>
      </c>
      <c r="C64" t="s">
        <v>164</v>
      </c>
      <c r="D64" t="s">
        <v>2429</v>
      </c>
      <c r="E64">
        <v>6.26</v>
      </c>
      <c r="F64">
        <v>6.34</v>
      </c>
      <c r="G64">
        <v>6.25</v>
      </c>
      <c r="H64">
        <v>6.01</v>
      </c>
      <c r="I64">
        <v>6.15</v>
      </c>
      <c r="J64">
        <v>6.67</v>
      </c>
      <c r="K64">
        <v>6.46</v>
      </c>
      <c r="L64">
        <v>6.25</v>
      </c>
      <c r="M64">
        <v>6.05</v>
      </c>
      <c r="N64">
        <v>5.91</v>
      </c>
      <c r="O64">
        <v>6.05</v>
      </c>
      <c r="P64">
        <v>6.05</v>
      </c>
      <c r="Q64">
        <v>6.05</v>
      </c>
      <c r="R64">
        <v>6.05</v>
      </c>
      <c r="S64">
        <v>6.12</v>
      </c>
      <c r="T64">
        <v>6.15</v>
      </c>
      <c r="U64">
        <f>RANK(Table_4[[#This Row],[Column5]],Table_4[Column5])</f>
        <v>67</v>
      </c>
    </row>
    <row r="65" spans="1:21" x14ac:dyDescent="0.25">
      <c r="B65" t="s">
        <v>2495</v>
      </c>
      <c r="C65" t="s">
        <v>261</v>
      </c>
      <c r="D65" t="s">
        <v>2456</v>
      </c>
      <c r="E65">
        <v>2.81</v>
      </c>
      <c r="F65">
        <v>2.81</v>
      </c>
      <c r="G65">
        <v>3.48</v>
      </c>
      <c r="H65">
        <v>4.22</v>
      </c>
      <c r="I65">
        <v>4.57</v>
      </c>
      <c r="J65">
        <v>4.91</v>
      </c>
      <c r="K65">
        <v>4.03</v>
      </c>
      <c r="L65">
        <v>4.0199999999999996</v>
      </c>
      <c r="M65">
        <v>3.94</v>
      </c>
      <c r="N65">
        <v>3.82</v>
      </c>
      <c r="O65">
        <v>3.94</v>
      </c>
      <c r="P65">
        <v>3.96</v>
      </c>
      <c r="Q65">
        <v>4</v>
      </c>
      <c r="R65">
        <v>4</v>
      </c>
      <c r="S65">
        <v>4.1900000000000004</v>
      </c>
      <c r="T65">
        <v>4.1900000000000004</v>
      </c>
      <c r="U65">
        <f>RANK(Table_4[[#This Row],[Column5]],Table_4[Column5])</f>
        <v>129</v>
      </c>
    </row>
    <row r="66" spans="1:21" x14ac:dyDescent="0.25">
      <c r="B66" t="s">
        <v>2496</v>
      </c>
      <c r="C66" t="s">
        <v>230</v>
      </c>
      <c r="D66" t="s">
        <v>2450</v>
      </c>
      <c r="E66">
        <v>4.9800000000000004</v>
      </c>
      <c r="F66">
        <v>5.15</v>
      </c>
      <c r="G66">
        <v>5.0999999999999996</v>
      </c>
      <c r="H66">
        <v>5.36</v>
      </c>
      <c r="I66">
        <v>5.42</v>
      </c>
      <c r="J66">
        <v>5.63</v>
      </c>
      <c r="K66">
        <v>5.72</v>
      </c>
      <c r="L66">
        <v>5.92</v>
      </c>
      <c r="M66">
        <v>5.84</v>
      </c>
      <c r="N66">
        <v>5.84</v>
      </c>
      <c r="O66">
        <v>5.84</v>
      </c>
      <c r="P66">
        <v>5.84</v>
      </c>
      <c r="Q66">
        <v>5.84</v>
      </c>
      <c r="R66">
        <v>5.76</v>
      </c>
      <c r="S66">
        <v>6.18</v>
      </c>
      <c r="T66">
        <v>6.25</v>
      </c>
      <c r="U66">
        <f>RANK(Table_4[[#This Row],[Column5]],Table_4[Column5])</f>
        <v>95</v>
      </c>
    </row>
    <row r="67" spans="1:21" x14ac:dyDescent="0.25">
      <c r="B67" t="s">
        <v>2497</v>
      </c>
      <c r="C67" t="s">
        <v>196</v>
      </c>
      <c r="D67" t="s">
        <v>2429</v>
      </c>
      <c r="E67">
        <v>7.06</v>
      </c>
      <c r="F67">
        <v>7.13</v>
      </c>
      <c r="G67">
        <v>7.13</v>
      </c>
      <c r="H67">
        <v>7.13</v>
      </c>
      <c r="I67">
        <v>6.96</v>
      </c>
      <c r="J67">
        <v>7.02</v>
      </c>
      <c r="K67">
        <v>7.29</v>
      </c>
      <c r="L67">
        <v>7.39</v>
      </c>
      <c r="M67">
        <v>7.39</v>
      </c>
      <c r="N67">
        <v>7.39</v>
      </c>
      <c r="O67">
        <v>7.39</v>
      </c>
      <c r="P67">
        <v>7.39</v>
      </c>
      <c r="Q67">
        <v>7.13</v>
      </c>
      <c r="R67">
        <v>7.21</v>
      </c>
      <c r="S67">
        <v>7.21</v>
      </c>
      <c r="T67">
        <v>7.34</v>
      </c>
      <c r="U67">
        <f>RANK(Table_4[[#This Row],[Column5]],Table_4[Column5])</f>
        <v>45</v>
      </c>
    </row>
    <row r="68" spans="1:21" x14ac:dyDescent="0.25">
      <c r="B68" t="s">
        <v>2498</v>
      </c>
      <c r="C68" t="s">
        <v>137</v>
      </c>
      <c r="D68" t="s">
        <v>2450</v>
      </c>
      <c r="E68">
        <v>5.14</v>
      </c>
      <c r="F68">
        <v>5.25</v>
      </c>
      <c r="G68">
        <v>5.57</v>
      </c>
      <c r="H68">
        <v>6.07</v>
      </c>
      <c r="I68">
        <v>6.09</v>
      </c>
      <c r="J68">
        <v>6.19</v>
      </c>
      <c r="K68">
        <v>6.41</v>
      </c>
      <c r="L68">
        <v>6.47</v>
      </c>
      <c r="M68">
        <v>6.55</v>
      </c>
      <c r="N68">
        <v>6.68</v>
      </c>
      <c r="O68">
        <v>6.91</v>
      </c>
      <c r="P68">
        <v>6.9</v>
      </c>
      <c r="Q68">
        <v>6.93</v>
      </c>
      <c r="R68">
        <v>6.93</v>
      </c>
      <c r="S68">
        <v>6.78</v>
      </c>
      <c r="T68">
        <v>6.67</v>
      </c>
      <c r="U68">
        <f>RANK(Table_4[[#This Row],[Column5]],Table_4[Column5])</f>
        <v>90</v>
      </c>
    </row>
    <row r="69" spans="1:21" x14ac:dyDescent="0.25">
      <c r="B69" t="s">
        <v>2499</v>
      </c>
      <c r="C69" t="s">
        <v>220</v>
      </c>
      <c r="D69" t="s">
        <v>2456</v>
      </c>
      <c r="E69">
        <v>2.2599999999999998</v>
      </c>
      <c r="F69">
        <v>2.5</v>
      </c>
      <c r="G69">
        <v>2.69</v>
      </c>
      <c r="H69">
        <v>3.6</v>
      </c>
      <c r="I69">
        <v>3.55</v>
      </c>
      <c r="J69">
        <v>3.63</v>
      </c>
      <c r="K69">
        <v>4.66</v>
      </c>
      <c r="L69">
        <v>4.8099999999999996</v>
      </c>
      <c r="M69">
        <v>5.26</v>
      </c>
      <c r="N69">
        <v>5.32</v>
      </c>
      <c r="O69">
        <v>5.46</v>
      </c>
      <c r="P69">
        <v>5.56</v>
      </c>
      <c r="Q69">
        <v>5.56</v>
      </c>
      <c r="R69">
        <v>5.73</v>
      </c>
      <c r="S69">
        <v>6.07</v>
      </c>
      <c r="T69">
        <v>5.68</v>
      </c>
      <c r="U69">
        <f>RANK(Table_4[[#This Row],[Column5]],Table_4[Column5])</f>
        <v>143</v>
      </c>
    </row>
    <row r="70" spans="1:21" x14ac:dyDescent="0.25">
      <c r="B70" t="s">
        <v>2500</v>
      </c>
      <c r="C70" t="s">
        <v>105</v>
      </c>
      <c r="D70" t="s">
        <v>2429</v>
      </c>
      <c r="E70">
        <v>6.91</v>
      </c>
      <c r="F70">
        <v>6.91</v>
      </c>
      <c r="G70">
        <v>6.85</v>
      </c>
      <c r="H70">
        <v>7.18</v>
      </c>
      <c r="I70">
        <v>7.05</v>
      </c>
      <c r="J70">
        <v>7.05</v>
      </c>
      <c r="K70">
        <v>7.08</v>
      </c>
      <c r="L70">
        <v>7.13</v>
      </c>
      <c r="M70">
        <v>7.19</v>
      </c>
      <c r="N70">
        <v>7.08</v>
      </c>
      <c r="O70">
        <v>7.08</v>
      </c>
      <c r="P70">
        <v>7.08</v>
      </c>
      <c r="Q70">
        <v>7.08</v>
      </c>
      <c r="R70">
        <v>7.15</v>
      </c>
      <c r="S70">
        <v>7.35</v>
      </c>
      <c r="T70">
        <v>7.35</v>
      </c>
      <c r="U70">
        <f>RANK(Table_4[[#This Row],[Column5]],Table_4[Column5])</f>
        <v>48</v>
      </c>
    </row>
    <row r="71" spans="1:21" x14ac:dyDescent="0.25">
      <c r="B71" t="s">
        <v>2501</v>
      </c>
      <c r="C71" t="s">
        <v>177</v>
      </c>
      <c r="D71" t="s">
        <v>2429</v>
      </c>
      <c r="E71">
        <v>6</v>
      </c>
      <c r="F71">
        <v>5.89</v>
      </c>
      <c r="G71">
        <v>5.86</v>
      </c>
      <c r="H71">
        <v>6.18</v>
      </c>
      <c r="I71">
        <v>6.24</v>
      </c>
      <c r="J71">
        <v>6.24</v>
      </c>
      <c r="K71">
        <v>6.31</v>
      </c>
      <c r="L71">
        <v>6.27</v>
      </c>
      <c r="M71">
        <v>6.33</v>
      </c>
      <c r="N71">
        <v>6.26</v>
      </c>
      <c r="O71">
        <v>6.26</v>
      </c>
      <c r="P71">
        <v>6.26</v>
      </c>
      <c r="Q71">
        <v>6.4</v>
      </c>
      <c r="R71">
        <v>6.4</v>
      </c>
      <c r="S71">
        <v>6.4</v>
      </c>
      <c r="T71">
        <v>6.16</v>
      </c>
      <c r="U71">
        <f>RANK(Table_4[[#This Row],[Column5]],Table_4[Column5])</f>
        <v>74</v>
      </c>
    </row>
    <row r="72" spans="1:21" x14ac:dyDescent="0.25">
      <c r="B72" t="s">
        <v>2502</v>
      </c>
      <c r="C72" t="s">
        <v>154</v>
      </c>
      <c r="D72" t="s">
        <v>2450</v>
      </c>
      <c r="E72">
        <v>5.81</v>
      </c>
      <c r="F72">
        <v>5.92</v>
      </c>
      <c r="G72">
        <v>6.09</v>
      </c>
      <c r="H72">
        <v>6.53</v>
      </c>
      <c r="I72">
        <v>6.6</v>
      </c>
      <c r="J72">
        <v>6.6</v>
      </c>
      <c r="K72">
        <v>6.49</v>
      </c>
      <c r="L72">
        <v>6.65</v>
      </c>
      <c r="M72">
        <v>6.58</v>
      </c>
      <c r="N72">
        <v>6.54</v>
      </c>
      <c r="O72">
        <v>6.54</v>
      </c>
      <c r="P72">
        <v>6.47</v>
      </c>
      <c r="Q72">
        <v>6.59</v>
      </c>
      <c r="R72">
        <v>6.4</v>
      </c>
      <c r="S72">
        <v>6.31</v>
      </c>
      <c r="T72">
        <v>6.11</v>
      </c>
      <c r="U72">
        <f>RANK(Table_4[[#This Row],[Column5]],Table_4[Column5])</f>
        <v>77</v>
      </c>
    </row>
    <row r="73" spans="1:21" x14ac:dyDescent="0.25">
      <c r="B73" t="s">
        <v>2503</v>
      </c>
      <c r="C73" t="s">
        <v>210</v>
      </c>
      <c r="D73" t="s">
        <v>2429</v>
      </c>
      <c r="E73">
        <v>6.88</v>
      </c>
      <c r="F73">
        <v>6.95</v>
      </c>
      <c r="G73">
        <v>6.82</v>
      </c>
      <c r="H73">
        <v>6.82</v>
      </c>
      <c r="I73">
        <v>6.98</v>
      </c>
      <c r="J73">
        <v>6.98</v>
      </c>
      <c r="K73">
        <v>6.76</v>
      </c>
      <c r="L73">
        <v>6.77</v>
      </c>
      <c r="M73">
        <v>6.77</v>
      </c>
      <c r="N73">
        <v>6.77</v>
      </c>
      <c r="O73">
        <v>6.77</v>
      </c>
      <c r="P73">
        <v>6.65</v>
      </c>
      <c r="Q73">
        <v>6.65</v>
      </c>
      <c r="R73">
        <v>6.65</v>
      </c>
      <c r="S73">
        <v>6.58</v>
      </c>
      <c r="T73">
        <v>6.52</v>
      </c>
      <c r="U73">
        <f>RANK(Table_4[[#This Row],[Column5]],Table_4[Column5])</f>
        <v>49</v>
      </c>
    </row>
    <row r="74" spans="1:21" x14ac:dyDescent="0.25">
      <c r="B74" t="s">
        <v>2504</v>
      </c>
      <c r="C74" t="s">
        <v>107</v>
      </c>
      <c r="D74" t="s">
        <v>2429</v>
      </c>
      <c r="E74">
        <v>7.16</v>
      </c>
      <c r="F74">
        <v>7.16</v>
      </c>
      <c r="G74">
        <v>7.16</v>
      </c>
      <c r="H74">
        <v>7.16</v>
      </c>
      <c r="I74">
        <v>7.16</v>
      </c>
      <c r="J74">
        <v>7.16</v>
      </c>
      <c r="K74">
        <v>7.04</v>
      </c>
      <c r="L74">
        <v>7.1</v>
      </c>
      <c r="M74">
        <v>7.1</v>
      </c>
      <c r="N74">
        <v>6.99</v>
      </c>
      <c r="O74">
        <v>6.99</v>
      </c>
      <c r="P74">
        <v>6.99</v>
      </c>
      <c r="Q74">
        <v>7.16</v>
      </c>
      <c r="R74">
        <v>7.16</v>
      </c>
      <c r="S74">
        <v>7.21</v>
      </c>
      <c r="T74">
        <v>7.18</v>
      </c>
      <c r="U74">
        <f>RANK(Table_4[[#This Row],[Column5]],Table_4[Column5])</f>
        <v>43</v>
      </c>
    </row>
    <row r="75" spans="1:21" x14ac:dyDescent="0.25">
      <c r="B75" t="s">
        <v>2505</v>
      </c>
      <c r="C75" t="s">
        <v>99</v>
      </c>
      <c r="D75" t="s">
        <v>2427</v>
      </c>
      <c r="E75">
        <v>8.66</v>
      </c>
      <c r="F75">
        <v>8.91</v>
      </c>
      <c r="G75">
        <v>8.85</v>
      </c>
      <c r="H75">
        <v>8.61</v>
      </c>
      <c r="I75">
        <v>8.3800000000000008</v>
      </c>
      <c r="J75">
        <v>8.3800000000000008</v>
      </c>
      <c r="K75">
        <v>8.1199999999999992</v>
      </c>
      <c r="L75">
        <v>8.17</v>
      </c>
      <c r="M75">
        <v>8.17</v>
      </c>
      <c r="N75">
        <v>8.17</v>
      </c>
      <c r="O75">
        <v>8.17</v>
      </c>
      <c r="P75">
        <v>8.17</v>
      </c>
      <c r="Q75">
        <v>8.17</v>
      </c>
      <c r="R75">
        <v>8.1</v>
      </c>
      <c r="S75">
        <v>8.08</v>
      </c>
      <c r="T75">
        <v>7.96</v>
      </c>
      <c r="U75">
        <f>RANK(Table_4[[#This Row],[Column5]],Table_4[Column5])</f>
        <v>14</v>
      </c>
    </row>
    <row r="76" spans="1:21" x14ac:dyDescent="0.25">
      <c r="B76" t="s">
        <v>2506</v>
      </c>
      <c r="C76" t="s">
        <v>202</v>
      </c>
      <c r="D76" t="s">
        <v>2456</v>
      </c>
      <c r="E76">
        <v>2.31</v>
      </c>
      <c r="F76">
        <v>2.23</v>
      </c>
      <c r="G76">
        <v>2.11</v>
      </c>
      <c r="H76">
        <v>2.76</v>
      </c>
      <c r="I76">
        <v>2.88</v>
      </c>
      <c r="J76">
        <v>3.16</v>
      </c>
      <c r="K76">
        <v>3.87</v>
      </c>
      <c r="L76">
        <v>4.68</v>
      </c>
      <c r="M76">
        <v>5</v>
      </c>
      <c r="N76">
        <v>5.07</v>
      </c>
      <c r="O76">
        <v>5.07</v>
      </c>
      <c r="P76">
        <v>5.15</v>
      </c>
      <c r="Q76">
        <v>5.08</v>
      </c>
      <c r="R76">
        <v>5.18</v>
      </c>
      <c r="S76">
        <v>5.34</v>
      </c>
      <c r="T76">
        <v>5.42</v>
      </c>
      <c r="U76">
        <f>RANK(Table_4[[#This Row],[Column5]],Table_4[Column5])</f>
        <v>142</v>
      </c>
    </row>
    <row r="77" spans="1:21" x14ac:dyDescent="0.25">
      <c r="A77" t="s">
        <v>2507</v>
      </c>
      <c r="B77" t="s">
        <v>2508</v>
      </c>
      <c r="C77" t="s">
        <v>293</v>
      </c>
      <c r="D77" t="s">
        <v>2456</v>
      </c>
      <c r="E77">
        <v>0.26</v>
      </c>
      <c r="F77">
        <v>0.32</v>
      </c>
      <c r="G77">
        <v>0.32</v>
      </c>
      <c r="H77">
        <v>2.85</v>
      </c>
      <c r="I77">
        <v>2.85</v>
      </c>
      <c r="J77">
        <v>2.97</v>
      </c>
      <c r="K77">
        <v>2.5499999999999998</v>
      </c>
      <c r="L77">
        <v>2.5499999999999998</v>
      </c>
      <c r="M77">
        <v>2.77</v>
      </c>
      <c r="N77">
        <v>2.77</v>
      </c>
      <c r="O77">
        <v>2.48</v>
      </c>
      <c r="P77">
        <v>2.48</v>
      </c>
      <c r="Q77">
        <v>2.48</v>
      </c>
      <c r="R77">
        <v>2.48</v>
      </c>
      <c r="S77">
        <v>3.02</v>
      </c>
      <c r="T77">
        <v>3.06</v>
      </c>
      <c r="U77">
        <f>RANK(Table_4[[#This Row],[Column5]],Table_4[Column5])</f>
        <v>167</v>
      </c>
    </row>
    <row r="78" spans="1:21" x14ac:dyDescent="0.25">
      <c r="B78" t="s">
        <v>2509</v>
      </c>
      <c r="C78" t="s">
        <v>26</v>
      </c>
      <c r="D78" t="s">
        <v>2427</v>
      </c>
      <c r="E78">
        <v>8.66</v>
      </c>
      <c r="F78">
        <v>8.7100000000000009</v>
      </c>
      <c r="G78">
        <v>8.9</v>
      </c>
      <c r="H78">
        <v>8.9600000000000009</v>
      </c>
      <c r="I78">
        <v>9.09</v>
      </c>
      <c r="J78">
        <v>9.09</v>
      </c>
      <c r="K78">
        <v>9.09</v>
      </c>
      <c r="L78">
        <v>9.01</v>
      </c>
      <c r="M78">
        <v>9.01</v>
      </c>
      <c r="N78">
        <v>9.01</v>
      </c>
      <c r="O78">
        <v>9.1300000000000008</v>
      </c>
      <c r="P78">
        <v>9.2200000000000006</v>
      </c>
      <c r="Q78">
        <v>9.2200000000000006</v>
      </c>
      <c r="R78">
        <v>9.2200000000000006</v>
      </c>
      <c r="S78">
        <v>9.09</v>
      </c>
      <c r="T78">
        <v>9.09</v>
      </c>
      <c r="U78">
        <f>RANK(Table_4[[#This Row],[Column5]],Table_4[Column5])</f>
        <v>14</v>
      </c>
    </row>
    <row r="79" spans="1:21" x14ac:dyDescent="0.25">
      <c r="B79" t="s">
        <v>2510</v>
      </c>
      <c r="C79" t="s">
        <v>218</v>
      </c>
      <c r="D79" t="s">
        <v>2450</v>
      </c>
      <c r="E79">
        <v>5.87</v>
      </c>
      <c r="F79">
        <v>5.99</v>
      </c>
      <c r="G79">
        <v>5.99</v>
      </c>
      <c r="H79">
        <v>5.99</v>
      </c>
      <c r="I79">
        <v>5.88</v>
      </c>
      <c r="J79">
        <v>5.57</v>
      </c>
      <c r="K79">
        <v>5.43</v>
      </c>
      <c r="L79">
        <v>5.73</v>
      </c>
      <c r="M79">
        <v>5.73</v>
      </c>
      <c r="N79">
        <v>5.78</v>
      </c>
      <c r="O79">
        <v>5.86</v>
      </c>
      <c r="P79">
        <v>5.86</v>
      </c>
      <c r="Q79">
        <v>5.86</v>
      </c>
      <c r="R79">
        <v>5.87</v>
      </c>
      <c r="S79">
        <v>5.52</v>
      </c>
      <c r="T79">
        <v>6.11</v>
      </c>
      <c r="U79">
        <f>RANK(Table_4[[#This Row],[Column5]],Table_4[Column5])</f>
        <v>75</v>
      </c>
    </row>
    <row r="80" spans="1:21" x14ac:dyDescent="0.25">
      <c r="B80" t="s">
        <v>2511</v>
      </c>
      <c r="C80" t="s">
        <v>211</v>
      </c>
      <c r="D80" t="s">
        <v>2450</v>
      </c>
      <c r="E80">
        <v>5.54</v>
      </c>
      <c r="F80">
        <v>5.54</v>
      </c>
      <c r="G80">
        <v>5.71</v>
      </c>
      <c r="H80">
        <v>5.71</v>
      </c>
      <c r="I80">
        <v>5.3</v>
      </c>
      <c r="J80">
        <v>5.3</v>
      </c>
      <c r="K80">
        <v>5.08</v>
      </c>
      <c r="L80">
        <v>4.93</v>
      </c>
      <c r="M80">
        <v>4.93</v>
      </c>
      <c r="N80">
        <v>4.87</v>
      </c>
      <c r="O80">
        <v>4.82</v>
      </c>
      <c r="P80">
        <v>4.6500000000000004</v>
      </c>
      <c r="Q80">
        <v>4.57</v>
      </c>
      <c r="R80">
        <v>4.68</v>
      </c>
      <c r="S80">
        <v>4.3</v>
      </c>
      <c r="T80">
        <v>2.62</v>
      </c>
      <c r="U80">
        <f>RANK(Table_4[[#This Row],[Column5]],Table_4[Column5])</f>
        <v>81</v>
      </c>
    </row>
    <row r="81" spans="2:21" x14ac:dyDescent="0.25">
      <c r="B81" t="s">
        <v>2512</v>
      </c>
      <c r="C81" t="s">
        <v>245</v>
      </c>
      <c r="D81" t="s">
        <v>2456</v>
      </c>
      <c r="E81">
        <v>3.05</v>
      </c>
      <c r="F81">
        <v>3.18</v>
      </c>
      <c r="G81">
        <v>2.9</v>
      </c>
      <c r="H81">
        <v>3.1</v>
      </c>
      <c r="I81">
        <v>3.53</v>
      </c>
      <c r="J81">
        <v>3.59</v>
      </c>
      <c r="K81">
        <v>3.63</v>
      </c>
      <c r="L81">
        <v>4.2699999999999996</v>
      </c>
      <c r="M81">
        <v>4.2699999999999996</v>
      </c>
      <c r="N81">
        <v>4.78</v>
      </c>
      <c r="O81">
        <v>4.5999999999999996</v>
      </c>
      <c r="P81">
        <v>4.96</v>
      </c>
      <c r="Q81">
        <v>4.87</v>
      </c>
      <c r="R81">
        <v>4.87</v>
      </c>
      <c r="S81">
        <v>4.87</v>
      </c>
      <c r="T81">
        <v>4.7699999999999996</v>
      </c>
      <c r="U81">
        <f>RANK(Table_4[[#This Row],[Column5]],Table_4[Column5])</f>
        <v>121</v>
      </c>
    </row>
    <row r="82" spans="2:21" x14ac:dyDescent="0.25">
      <c r="B82" t="s">
        <v>2513</v>
      </c>
      <c r="C82" t="s">
        <v>133</v>
      </c>
      <c r="D82" t="s">
        <v>2456</v>
      </c>
      <c r="E82">
        <v>2.12</v>
      </c>
      <c r="F82">
        <v>1.94</v>
      </c>
      <c r="G82">
        <v>2.21</v>
      </c>
      <c r="H82">
        <v>2.27</v>
      </c>
      <c r="I82">
        <v>2.2599999999999998</v>
      </c>
      <c r="J82">
        <v>3.32</v>
      </c>
      <c r="K82">
        <v>3.1</v>
      </c>
      <c r="L82">
        <v>3.18</v>
      </c>
      <c r="M82">
        <v>3.14</v>
      </c>
      <c r="N82">
        <v>3</v>
      </c>
      <c r="O82">
        <v>3</v>
      </c>
      <c r="P82">
        <v>3</v>
      </c>
      <c r="Q82">
        <v>3.14</v>
      </c>
      <c r="R82">
        <v>3.14</v>
      </c>
      <c r="S82">
        <v>3.04</v>
      </c>
      <c r="T82">
        <v>2.97</v>
      </c>
      <c r="U82">
        <f>RANK(Table_4[[#This Row],[Column5]],Table_4[Column5])</f>
        <v>148</v>
      </c>
    </row>
    <row r="83" spans="2:21" x14ac:dyDescent="0.25">
      <c r="B83" t="s">
        <v>2514</v>
      </c>
      <c r="C83" t="s">
        <v>178</v>
      </c>
      <c r="D83" t="s">
        <v>2450</v>
      </c>
      <c r="E83">
        <v>5.55</v>
      </c>
      <c r="F83">
        <v>5.55</v>
      </c>
      <c r="G83">
        <v>5.61</v>
      </c>
      <c r="H83">
        <v>5.72</v>
      </c>
      <c r="I83">
        <v>5.85</v>
      </c>
      <c r="J83">
        <v>5.85</v>
      </c>
      <c r="K83">
        <v>5.85</v>
      </c>
      <c r="L83">
        <v>5.64</v>
      </c>
      <c r="M83">
        <v>5.69</v>
      </c>
      <c r="N83">
        <v>5.61</v>
      </c>
      <c r="O83">
        <v>3.61</v>
      </c>
      <c r="P83">
        <v>3.67</v>
      </c>
      <c r="Q83">
        <v>3.67</v>
      </c>
      <c r="R83">
        <v>3.62</v>
      </c>
      <c r="S83">
        <v>5.1100000000000003</v>
      </c>
      <c r="T83">
        <v>5.66</v>
      </c>
      <c r="U83">
        <f>RANK(Table_4[[#This Row],[Column5]],Table_4[Column5])</f>
        <v>80</v>
      </c>
    </row>
    <row r="84" spans="2:21" x14ac:dyDescent="0.25">
      <c r="B84" t="s">
        <v>2515</v>
      </c>
      <c r="C84" t="s">
        <v>14</v>
      </c>
      <c r="D84" t="s">
        <v>2450</v>
      </c>
      <c r="E84">
        <v>5.24</v>
      </c>
      <c r="F84">
        <v>5.28</v>
      </c>
      <c r="G84">
        <v>5.6</v>
      </c>
      <c r="H84">
        <v>5.57</v>
      </c>
      <c r="I84">
        <v>6.02</v>
      </c>
      <c r="J84">
        <v>6.15</v>
      </c>
      <c r="K84">
        <v>6.31</v>
      </c>
      <c r="L84">
        <v>6.42</v>
      </c>
      <c r="M84">
        <v>6.5</v>
      </c>
      <c r="N84">
        <v>6.46</v>
      </c>
      <c r="O84">
        <v>6.42</v>
      </c>
      <c r="P84">
        <v>6.42</v>
      </c>
      <c r="Q84">
        <v>5.92</v>
      </c>
      <c r="R84">
        <v>5.92</v>
      </c>
      <c r="S84">
        <v>5.85</v>
      </c>
      <c r="T84">
        <v>6.03</v>
      </c>
      <c r="U84">
        <f>RANK(Table_4[[#This Row],[Column5]],Table_4[Column5])</f>
        <v>88</v>
      </c>
    </row>
    <row r="85" spans="2:21" x14ac:dyDescent="0.25">
      <c r="B85" t="s">
        <v>2516</v>
      </c>
      <c r="C85" t="s">
        <v>225</v>
      </c>
      <c r="D85" t="s">
        <v>2429</v>
      </c>
      <c r="E85">
        <v>7.18</v>
      </c>
      <c r="F85">
        <v>7.04</v>
      </c>
      <c r="G85">
        <v>6.91</v>
      </c>
      <c r="H85">
        <v>6.61</v>
      </c>
      <c r="I85">
        <v>6.9</v>
      </c>
      <c r="J85">
        <v>7.23</v>
      </c>
      <c r="K85">
        <v>7.23</v>
      </c>
      <c r="L85">
        <v>7.81</v>
      </c>
      <c r="M85">
        <v>7.74</v>
      </c>
      <c r="N85">
        <v>7.92</v>
      </c>
      <c r="O85">
        <v>7.69</v>
      </c>
      <c r="P85">
        <v>7.52</v>
      </c>
      <c r="Q85">
        <v>7.3</v>
      </c>
      <c r="R85">
        <v>7.28</v>
      </c>
      <c r="S85">
        <v>7.8</v>
      </c>
      <c r="T85">
        <v>7.68</v>
      </c>
      <c r="U85">
        <f>RANK(Table_4[[#This Row],[Column5]],Table_4[Column5])</f>
        <v>41</v>
      </c>
    </row>
    <row r="86" spans="2:21" x14ac:dyDescent="0.25">
      <c r="B86" t="s">
        <v>2517</v>
      </c>
      <c r="C86" t="s">
        <v>191</v>
      </c>
      <c r="D86" t="s">
        <v>2429</v>
      </c>
      <c r="E86">
        <v>6.53</v>
      </c>
      <c r="F86">
        <v>6.71</v>
      </c>
      <c r="G86">
        <v>6.71</v>
      </c>
      <c r="H86">
        <v>6.3</v>
      </c>
      <c r="I86">
        <v>6.48</v>
      </c>
      <c r="J86">
        <v>6.39</v>
      </c>
      <c r="K86">
        <v>6.39</v>
      </c>
      <c r="L86">
        <v>6.97</v>
      </c>
      <c r="M86">
        <v>7.03</v>
      </c>
      <c r="N86">
        <v>6.95</v>
      </c>
      <c r="O86">
        <v>6.82</v>
      </c>
      <c r="P86">
        <v>6.76</v>
      </c>
      <c r="Q86">
        <v>6.53</v>
      </c>
      <c r="R86">
        <v>6.53</v>
      </c>
      <c r="S86">
        <v>6.34</v>
      </c>
      <c r="T86">
        <v>6.41</v>
      </c>
      <c r="U86">
        <f>RANK(Table_4[[#This Row],[Column5]],Table_4[Column5])</f>
        <v>56</v>
      </c>
    </row>
    <row r="87" spans="2:21" x14ac:dyDescent="0.25">
      <c r="B87" t="s">
        <v>2518</v>
      </c>
      <c r="C87" t="s">
        <v>54</v>
      </c>
      <c r="D87" t="s">
        <v>2427</v>
      </c>
      <c r="E87">
        <v>8.4</v>
      </c>
      <c r="F87">
        <v>8.33</v>
      </c>
      <c r="G87">
        <v>8.15</v>
      </c>
      <c r="H87">
        <v>8.1300000000000008</v>
      </c>
      <c r="I87">
        <v>7.99</v>
      </c>
      <c r="J87">
        <v>7.99</v>
      </c>
      <c r="K87">
        <v>7.88</v>
      </c>
      <c r="L87">
        <v>7.99</v>
      </c>
      <c r="M87">
        <v>7.96</v>
      </c>
      <c r="N87">
        <v>8.08</v>
      </c>
      <c r="O87">
        <v>8.08</v>
      </c>
      <c r="P87">
        <v>8.08</v>
      </c>
      <c r="Q87">
        <v>8.08</v>
      </c>
      <c r="R87">
        <v>8.08</v>
      </c>
      <c r="S87">
        <v>8.25</v>
      </c>
      <c r="T87">
        <v>8.15</v>
      </c>
      <c r="U87">
        <f>RANK(Table_4[[#This Row],[Column5]],Table_4[Column5])</f>
        <v>16</v>
      </c>
    </row>
    <row r="88" spans="2:21" x14ac:dyDescent="0.25">
      <c r="B88" t="s">
        <v>2519</v>
      </c>
      <c r="C88" t="s">
        <v>231</v>
      </c>
      <c r="D88" t="s">
        <v>2456</v>
      </c>
      <c r="E88">
        <v>1.71</v>
      </c>
      <c r="F88">
        <v>1.77</v>
      </c>
      <c r="G88">
        <v>1.77</v>
      </c>
      <c r="H88">
        <v>1.77</v>
      </c>
      <c r="I88">
        <v>2.14</v>
      </c>
      <c r="J88">
        <v>2.37</v>
      </c>
      <c r="K88">
        <v>2.37</v>
      </c>
      <c r="L88">
        <v>2.37</v>
      </c>
      <c r="M88">
        <v>2.21</v>
      </c>
      <c r="N88">
        <v>2.21</v>
      </c>
      <c r="O88">
        <v>2.21</v>
      </c>
      <c r="P88">
        <v>2.3199999999999998</v>
      </c>
      <c r="Q88">
        <v>2.1</v>
      </c>
      <c r="R88">
        <v>2.1</v>
      </c>
      <c r="S88">
        <v>2.1</v>
      </c>
      <c r="T88">
        <v>2.1</v>
      </c>
      <c r="U88">
        <f>RANK(Table_4[[#This Row],[Column5]],Table_4[Column5])</f>
        <v>159</v>
      </c>
    </row>
    <row r="89" spans="2:21" x14ac:dyDescent="0.25">
      <c r="B89" t="s">
        <v>2520</v>
      </c>
      <c r="C89" t="s">
        <v>112</v>
      </c>
      <c r="D89" t="s">
        <v>2429</v>
      </c>
      <c r="E89">
        <v>7.29</v>
      </c>
      <c r="F89">
        <v>7.3</v>
      </c>
      <c r="G89">
        <v>7.24</v>
      </c>
      <c r="H89">
        <v>7.19</v>
      </c>
      <c r="I89">
        <v>7.16</v>
      </c>
      <c r="J89">
        <v>6.88</v>
      </c>
      <c r="K89">
        <v>6.54</v>
      </c>
      <c r="L89">
        <v>6.54</v>
      </c>
      <c r="M89">
        <v>6.43</v>
      </c>
      <c r="N89">
        <v>6.49</v>
      </c>
      <c r="O89">
        <v>6.49</v>
      </c>
      <c r="P89">
        <v>6.41</v>
      </c>
      <c r="Q89">
        <v>6.19</v>
      </c>
      <c r="R89">
        <v>6.19</v>
      </c>
      <c r="S89">
        <v>6.36</v>
      </c>
      <c r="T89">
        <v>5.98</v>
      </c>
      <c r="U89">
        <f>RANK(Table_4[[#This Row],[Column5]],Table_4[Column5])</f>
        <v>40</v>
      </c>
    </row>
    <row r="90" spans="2:21" x14ac:dyDescent="0.25">
      <c r="B90" t="s">
        <v>2521</v>
      </c>
      <c r="C90" t="s">
        <v>166</v>
      </c>
      <c r="D90" t="s">
        <v>2429</v>
      </c>
      <c r="E90">
        <v>6.48</v>
      </c>
      <c r="F90">
        <v>6.35</v>
      </c>
      <c r="G90">
        <v>6.42</v>
      </c>
      <c r="H90">
        <v>6.48</v>
      </c>
      <c r="I90">
        <v>6.5</v>
      </c>
      <c r="J90">
        <v>6.5</v>
      </c>
      <c r="K90">
        <v>6.5</v>
      </c>
      <c r="L90">
        <v>6.62</v>
      </c>
      <c r="M90">
        <v>6.62</v>
      </c>
      <c r="N90">
        <v>6.62</v>
      </c>
      <c r="O90">
        <v>6.51</v>
      </c>
      <c r="P90">
        <v>6.35</v>
      </c>
      <c r="Q90">
        <v>6.23</v>
      </c>
      <c r="R90">
        <v>6.36</v>
      </c>
      <c r="S90">
        <v>6.6</v>
      </c>
      <c r="T90">
        <v>6.6</v>
      </c>
      <c r="U90">
        <f>RANK(Table_4[[#This Row],[Column5]],Table_4[Column5])</f>
        <v>59</v>
      </c>
    </row>
    <row r="91" spans="2:21" x14ac:dyDescent="0.25">
      <c r="B91" t="s">
        <v>2522</v>
      </c>
      <c r="C91" t="s">
        <v>239</v>
      </c>
      <c r="D91" t="s">
        <v>2456</v>
      </c>
      <c r="E91">
        <v>0.85</v>
      </c>
      <c r="F91">
        <v>0.74</v>
      </c>
      <c r="G91">
        <v>1.02</v>
      </c>
      <c r="H91">
        <v>3.04</v>
      </c>
      <c r="I91">
        <v>3.55</v>
      </c>
      <c r="J91">
        <v>3.83</v>
      </c>
      <c r="K91">
        <v>3.83</v>
      </c>
      <c r="L91">
        <v>4.2</v>
      </c>
      <c r="M91">
        <v>4.1399999999999997</v>
      </c>
      <c r="N91">
        <v>3.05</v>
      </c>
      <c r="O91">
        <v>2.76</v>
      </c>
      <c r="P91">
        <v>2.35</v>
      </c>
      <c r="Q91">
        <v>1.77</v>
      </c>
      <c r="R91">
        <v>1.77</v>
      </c>
      <c r="S91">
        <v>1.77</v>
      </c>
      <c r="T91">
        <v>1.77</v>
      </c>
      <c r="U91">
        <f>RANK(Table_4[[#This Row],[Column5]],Table_4[Column5])</f>
        <v>166</v>
      </c>
    </row>
    <row r="92" spans="2:21" x14ac:dyDescent="0.25">
      <c r="B92" t="s">
        <v>2523</v>
      </c>
      <c r="C92" t="s">
        <v>241</v>
      </c>
      <c r="D92" t="s">
        <v>2450</v>
      </c>
      <c r="E92">
        <v>4.5999999999999996</v>
      </c>
      <c r="F92">
        <v>4.49</v>
      </c>
      <c r="G92">
        <v>4.41</v>
      </c>
      <c r="H92">
        <v>5.22</v>
      </c>
      <c r="I92">
        <v>5.28</v>
      </c>
      <c r="J92">
        <v>5.18</v>
      </c>
      <c r="K92">
        <v>5.18</v>
      </c>
      <c r="L92">
        <v>4.8600000000000003</v>
      </c>
      <c r="M92">
        <v>4.7699999999999996</v>
      </c>
      <c r="N92">
        <v>4.7699999999999996</v>
      </c>
      <c r="O92">
        <v>4.7699999999999996</v>
      </c>
      <c r="P92">
        <v>4.16</v>
      </c>
      <c r="Q92">
        <v>4.24</v>
      </c>
      <c r="R92">
        <v>4.24</v>
      </c>
      <c r="S92">
        <v>4.05</v>
      </c>
      <c r="T92">
        <v>3.42</v>
      </c>
      <c r="U92">
        <f>RANK(Table_4[[#This Row],[Column5]],Table_4[Column5])</f>
        <v>98</v>
      </c>
    </row>
    <row r="93" spans="2:21" x14ac:dyDescent="0.25">
      <c r="B93" t="s">
        <v>2524</v>
      </c>
      <c r="C93" t="s">
        <v>35</v>
      </c>
      <c r="D93" t="s">
        <v>2427</v>
      </c>
      <c r="E93">
        <v>9.61</v>
      </c>
      <c r="F93">
        <v>9.61</v>
      </c>
      <c r="G93">
        <v>9.3699999999999992</v>
      </c>
      <c r="H93">
        <v>9.25</v>
      </c>
      <c r="I93">
        <v>9.26</v>
      </c>
      <c r="J93">
        <v>9.26</v>
      </c>
      <c r="K93">
        <v>9.26</v>
      </c>
      <c r="L93">
        <v>9.26</v>
      </c>
      <c r="M93">
        <v>9.26</v>
      </c>
      <c r="N93">
        <v>9.26</v>
      </c>
      <c r="O93">
        <v>9.26</v>
      </c>
      <c r="P93">
        <v>9.26</v>
      </c>
      <c r="Q93">
        <v>9.26</v>
      </c>
      <c r="R93">
        <v>9.26</v>
      </c>
      <c r="S93">
        <v>9.19</v>
      </c>
      <c r="T93">
        <v>9.01</v>
      </c>
      <c r="U93">
        <f>RANK(Table_4[[#This Row],[Column5]],Table_4[Column5])</f>
        <v>2</v>
      </c>
    </row>
    <row r="94" spans="2:21" x14ac:dyDescent="0.25">
      <c r="B94" t="s">
        <v>2525</v>
      </c>
      <c r="C94" t="s">
        <v>744</v>
      </c>
      <c r="D94" t="s">
        <v>2456</v>
      </c>
      <c r="E94">
        <v>1.08</v>
      </c>
      <c r="F94">
        <v>1.08</v>
      </c>
      <c r="G94">
        <v>1.08</v>
      </c>
      <c r="H94">
        <v>1.08</v>
      </c>
      <c r="I94">
        <v>1.08</v>
      </c>
      <c r="J94">
        <v>1.08</v>
      </c>
      <c r="K94">
        <v>1.08</v>
      </c>
      <c r="L94">
        <v>1.08</v>
      </c>
      <c r="M94">
        <v>1.08</v>
      </c>
      <c r="N94">
        <v>1.08</v>
      </c>
      <c r="O94">
        <v>1.08</v>
      </c>
      <c r="P94">
        <v>1.08</v>
      </c>
      <c r="Q94">
        <v>1.08</v>
      </c>
      <c r="R94">
        <v>1.08</v>
      </c>
      <c r="S94">
        <v>0.86</v>
      </c>
      <c r="T94">
        <v>1.03</v>
      </c>
      <c r="U94">
        <f>RANK(Table_4[[#This Row],[Column5]],Table_4[Column5])</f>
        <v>165</v>
      </c>
    </row>
    <row r="95" spans="2:21" x14ac:dyDescent="0.25">
      <c r="B95" t="s">
        <v>751</v>
      </c>
      <c r="C95" t="s">
        <v>269</v>
      </c>
      <c r="D95" t="s">
        <v>2456</v>
      </c>
      <c r="E95">
        <v>3.25</v>
      </c>
      <c r="F95">
        <v>4.13</v>
      </c>
      <c r="G95">
        <v>4.3099999999999996</v>
      </c>
      <c r="H95">
        <v>4.3099999999999996</v>
      </c>
      <c r="I95">
        <v>4.25</v>
      </c>
      <c r="J95">
        <v>4.17</v>
      </c>
      <c r="K95">
        <v>4.26</v>
      </c>
      <c r="L95">
        <v>4.33</v>
      </c>
      <c r="M95">
        <v>4.4000000000000004</v>
      </c>
      <c r="N95">
        <v>4.6399999999999997</v>
      </c>
      <c r="O95">
        <v>4.6399999999999997</v>
      </c>
      <c r="P95">
        <v>4.57</v>
      </c>
      <c r="Q95">
        <v>4.55</v>
      </c>
      <c r="R95">
        <v>4.55</v>
      </c>
      <c r="S95">
        <v>4.46</v>
      </c>
      <c r="T95">
        <v>3.92</v>
      </c>
      <c r="U95">
        <f>RANK(Table_4[[#This Row],[Column5]],Table_4[Column5])</f>
        <v>118</v>
      </c>
    </row>
    <row r="96" spans="2:21" x14ac:dyDescent="0.25">
      <c r="B96" t="s">
        <v>2526</v>
      </c>
      <c r="C96" t="s">
        <v>254</v>
      </c>
      <c r="D96" t="s">
        <v>2429</v>
      </c>
      <c r="E96">
        <v>6.03</v>
      </c>
      <c r="F96">
        <v>5.97</v>
      </c>
      <c r="G96">
        <v>6.1</v>
      </c>
      <c r="H96">
        <v>6.1</v>
      </c>
      <c r="I96">
        <v>6.03</v>
      </c>
      <c r="J96">
        <v>6.03</v>
      </c>
      <c r="K96">
        <v>6.03</v>
      </c>
      <c r="L96">
        <v>6.03</v>
      </c>
      <c r="M96">
        <v>6.03</v>
      </c>
      <c r="N96">
        <v>6.03</v>
      </c>
      <c r="O96">
        <v>6.36</v>
      </c>
      <c r="P96">
        <v>6.32</v>
      </c>
      <c r="Q96">
        <v>6.32</v>
      </c>
      <c r="R96">
        <v>6.54</v>
      </c>
      <c r="S96">
        <v>6.54</v>
      </c>
      <c r="T96">
        <v>6.54</v>
      </c>
      <c r="U96">
        <f>RANK(Table_4[[#This Row],[Column5]],Table_4[Column5])</f>
        <v>72</v>
      </c>
    </row>
    <row r="97" spans="1:21" x14ac:dyDescent="0.25">
      <c r="B97" t="s">
        <v>2527</v>
      </c>
      <c r="C97" t="s">
        <v>193</v>
      </c>
      <c r="D97" t="s">
        <v>2429</v>
      </c>
      <c r="E97">
        <v>6.66</v>
      </c>
      <c r="F97">
        <v>6.73</v>
      </c>
      <c r="G97">
        <v>6.62</v>
      </c>
      <c r="H97">
        <v>6.56</v>
      </c>
      <c r="I97">
        <v>6.64</v>
      </c>
      <c r="J97">
        <v>6.71</v>
      </c>
      <c r="K97">
        <v>6.71</v>
      </c>
      <c r="L97">
        <v>6.94</v>
      </c>
      <c r="M97">
        <v>6.84</v>
      </c>
      <c r="N97">
        <v>6.77</v>
      </c>
      <c r="O97">
        <v>6.41</v>
      </c>
      <c r="P97">
        <v>6.3</v>
      </c>
      <c r="Q97">
        <v>6.12</v>
      </c>
      <c r="R97">
        <v>6.12</v>
      </c>
      <c r="S97">
        <v>6.12</v>
      </c>
      <c r="T97">
        <v>6.48</v>
      </c>
      <c r="U97">
        <f>RANK(Table_4[[#This Row],[Column5]],Table_4[Column5])</f>
        <v>53</v>
      </c>
    </row>
    <row r="98" spans="1:21" x14ac:dyDescent="0.25">
      <c r="B98" t="s">
        <v>2528</v>
      </c>
      <c r="C98" t="s">
        <v>23</v>
      </c>
      <c r="D98" t="s">
        <v>2429</v>
      </c>
      <c r="E98">
        <v>6.18</v>
      </c>
      <c r="F98">
        <v>6.22</v>
      </c>
      <c r="G98">
        <v>6.23</v>
      </c>
      <c r="H98">
        <v>6.03</v>
      </c>
      <c r="I98">
        <v>6.02</v>
      </c>
      <c r="J98">
        <v>6.38</v>
      </c>
      <c r="K98">
        <v>6.32</v>
      </c>
      <c r="L98">
        <v>6.38</v>
      </c>
      <c r="M98">
        <v>6.14</v>
      </c>
      <c r="N98">
        <v>6.03</v>
      </c>
      <c r="O98">
        <v>5.92</v>
      </c>
      <c r="P98">
        <v>5.88</v>
      </c>
      <c r="Q98">
        <v>5.89</v>
      </c>
      <c r="R98">
        <v>5.89</v>
      </c>
      <c r="S98">
        <v>5.89</v>
      </c>
      <c r="T98">
        <v>5.89</v>
      </c>
      <c r="U98">
        <f>RANK(Table_4[[#This Row],[Column5]],Table_4[Column5])</f>
        <v>69</v>
      </c>
    </row>
    <row r="99" spans="1:21" x14ac:dyDescent="0.25">
      <c r="B99" t="s">
        <v>2529</v>
      </c>
      <c r="C99" t="s">
        <v>43</v>
      </c>
      <c r="D99" t="s">
        <v>2427</v>
      </c>
      <c r="E99">
        <v>8.09</v>
      </c>
      <c r="F99">
        <v>8.0299999999999994</v>
      </c>
      <c r="G99">
        <v>8.16</v>
      </c>
      <c r="H99">
        <v>8.01</v>
      </c>
      <c r="I99">
        <v>8</v>
      </c>
      <c r="J99">
        <v>8</v>
      </c>
      <c r="K99">
        <v>8</v>
      </c>
      <c r="L99">
        <v>7.92</v>
      </c>
      <c r="M99">
        <v>7.97</v>
      </c>
      <c r="N99">
        <v>8.06</v>
      </c>
      <c r="O99">
        <v>8.06</v>
      </c>
      <c r="P99">
        <v>8.1300000000000008</v>
      </c>
      <c r="Q99">
        <v>8.06</v>
      </c>
      <c r="R99">
        <v>8.11</v>
      </c>
      <c r="S99">
        <v>8.01</v>
      </c>
      <c r="T99">
        <v>7.88</v>
      </c>
      <c r="U99">
        <f>RANK(Table_4[[#This Row],[Column5]],Table_4[Column5])</f>
        <v>22</v>
      </c>
    </row>
    <row r="100" spans="1:21" x14ac:dyDescent="0.25">
      <c r="B100" t="s">
        <v>2530</v>
      </c>
      <c r="C100" t="s">
        <v>140</v>
      </c>
      <c r="D100" t="s">
        <v>2429</v>
      </c>
      <c r="E100">
        <v>6.17</v>
      </c>
      <c r="F100">
        <v>6.47</v>
      </c>
      <c r="G100">
        <v>6.14</v>
      </c>
      <c r="H100">
        <v>6.14</v>
      </c>
      <c r="I100">
        <v>6.27</v>
      </c>
      <c r="J100">
        <v>6.19</v>
      </c>
      <c r="K100">
        <v>6.48</v>
      </c>
      <c r="L100">
        <v>6.48</v>
      </c>
      <c r="M100">
        <v>6.42</v>
      </c>
      <c r="N100">
        <v>5.69</v>
      </c>
      <c r="O100">
        <v>5.69</v>
      </c>
      <c r="P100">
        <v>5.75</v>
      </c>
      <c r="Q100">
        <v>6.58</v>
      </c>
      <c r="R100">
        <v>6.64</v>
      </c>
      <c r="S100">
        <v>6.61</v>
      </c>
      <c r="T100">
        <v>6.58</v>
      </c>
      <c r="U100">
        <f>RANK(Table_4[[#This Row],[Column5]],Table_4[Column5])</f>
        <v>70</v>
      </c>
    </row>
    <row r="101" spans="1:21" x14ac:dyDescent="0.25">
      <c r="B101" t="s">
        <v>2531</v>
      </c>
      <c r="C101" t="s">
        <v>412</v>
      </c>
      <c r="D101" t="s">
        <v>2427</v>
      </c>
      <c r="E101">
        <v>8.92</v>
      </c>
      <c r="F101">
        <v>8.99</v>
      </c>
      <c r="G101">
        <v>8.99</v>
      </c>
      <c r="H101">
        <v>8.94</v>
      </c>
      <c r="I101">
        <v>7.73</v>
      </c>
      <c r="J101">
        <v>7.73</v>
      </c>
      <c r="K101">
        <v>7.73</v>
      </c>
      <c r="L101">
        <v>7.79</v>
      </c>
      <c r="M101">
        <v>7.83</v>
      </c>
      <c r="N101">
        <v>7.65</v>
      </c>
      <c r="O101">
        <v>7.57</v>
      </c>
      <c r="P101">
        <v>7.57</v>
      </c>
      <c r="Q101">
        <v>7.46</v>
      </c>
      <c r="R101">
        <v>7.52</v>
      </c>
      <c r="S101">
        <v>7.82</v>
      </c>
      <c r="T101">
        <v>7.82</v>
      </c>
      <c r="U101">
        <f>RANK(Table_4[[#This Row],[Column5]],Table_4[Column5])</f>
        <v>10</v>
      </c>
    </row>
    <row r="102" spans="1:21" x14ac:dyDescent="0.25">
      <c r="B102" t="s">
        <v>2532</v>
      </c>
      <c r="C102" t="s">
        <v>117</v>
      </c>
      <c r="D102" t="s">
        <v>2429</v>
      </c>
      <c r="E102">
        <v>6.35</v>
      </c>
      <c r="F102">
        <v>6.67</v>
      </c>
      <c r="G102">
        <v>6.04</v>
      </c>
      <c r="H102">
        <v>6.04</v>
      </c>
      <c r="I102">
        <v>6.32</v>
      </c>
      <c r="J102">
        <v>4.63</v>
      </c>
      <c r="K102">
        <v>4.63</v>
      </c>
      <c r="L102">
        <v>4.92</v>
      </c>
      <c r="M102">
        <v>5.09</v>
      </c>
      <c r="N102">
        <v>5.39</v>
      </c>
      <c r="O102">
        <v>6.25</v>
      </c>
      <c r="P102">
        <v>6.55</v>
      </c>
      <c r="Q102">
        <v>6.55</v>
      </c>
      <c r="R102">
        <v>6.55</v>
      </c>
      <c r="S102">
        <v>6.81</v>
      </c>
      <c r="T102">
        <v>5.67</v>
      </c>
      <c r="U102">
        <f>RANK(Table_4[[#This Row],[Column5]],Table_4[Column5])</f>
        <v>63</v>
      </c>
    </row>
    <row r="103" spans="1:21" x14ac:dyDescent="0.25">
      <c r="B103" t="s">
        <v>2533</v>
      </c>
      <c r="C103" t="s">
        <v>692</v>
      </c>
      <c r="D103" t="s">
        <v>2429</v>
      </c>
      <c r="E103">
        <v>7.06</v>
      </c>
      <c r="F103">
        <v>7.06</v>
      </c>
      <c r="G103">
        <v>7.06</v>
      </c>
      <c r="H103">
        <v>7.06</v>
      </c>
      <c r="I103">
        <v>7.19</v>
      </c>
      <c r="J103">
        <v>7.19</v>
      </c>
      <c r="K103">
        <v>7.19</v>
      </c>
      <c r="L103">
        <v>7.24</v>
      </c>
      <c r="M103">
        <v>7.24</v>
      </c>
      <c r="N103">
        <v>7.24</v>
      </c>
      <c r="O103">
        <v>7.24</v>
      </c>
      <c r="P103">
        <v>7.16</v>
      </c>
      <c r="Q103">
        <v>7.22</v>
      </c>
      <c r="R103">
        <v>7.22</v>
      </c>
      <c r="S103">
        <v>7.22</v>
      </c>
      <c r="T103">
        <v>6.41</v>
      </c>
      <c r="U103">
        <f>RANK(Table_4[[#This Row],[Column5]],Table_4[Column5])</f>
        <v>45</v>
      </c>
    </row>
    <row r="104" spans="1:21" x14ac:dyDescent="0.25">
      <c r="B104" t="s">
        <v>2534</v>
      </c>
      <c r="C104" t="s">
        <v>183</v>
      </c>
      <c r="D104" t="s">
        <v>2456</v>
      </c>
      <c r="E104">
        <v>2.62</v>
      </c>
      <c r="F104">
        <v>2.73</v>
      </c>
      <c r="G104">
        <v>2.94</v>
      </c>
      <c r="H104">
        <v>2.94</v>
      </c>
      <c r="I104">
        <v>3.08</v>
      </c>
      <c r="J104">
        <v>3.08</v>
      </c>
      <c r="K104">
        <v>3.08</v>
      </c>
      <c r="L104">
        <v>3.38</v>
      </c>
      <c r="M104">
        <v>3.53</v>
      </c>
      <c r="N104">
        <v>3.41</v>
      </c>
      <c r="O104">
        <v>3.29</v>
      </c>
      <c r="P104">
        <v>2.89</v>
      </c>
      <c r="Q104">
        <v>2.96</v>
      </c>
      <c r="R104">
        <v>2.94</v>
      </c>
      <c r="S104">
        <v>2.5299999999999998</v>
      </c>
      <c r="T104">
        <v>2.75</v>
      </c>
      <c r="U104">
        <f>RANK(Table_4[[#This Row],[Column5]],Table_4[Column5])</f>
        <v>136</v>
      </c>
    </row>
    <row r="105" spans="1:21" x14ac:dyDescent="0.25">
      <c r="A105" t="s">
        <v>2535</v>
      </c>
      <c r="B105" t="s">
        <v>2536</v>
      </c>
      <c r="C105" t="s">
        <v>161</v>
      </c>
      <c r="D105" t="s">
        <v>2456</v>
      </c>
      <c r="E105">
        <v>3.66</v>
      </c>
      <c r="F105">
        <v>3.66</v>
      </c>
      <c r="G105">
        <v>3.77</v>
      </c>
      <c r="H105">
        <v>3.77</v>
      </c>
      <c r="I105">
        <v>4.01</v>
      </c>
      <c r="J105">
        <v>3.5</v>
      </c>
      <c r="K105">
        <v>3.56</v>
      </c>
      <c r="L105">
        <v>3.56</v>
      </c>
      <c r="M105">
        <v>3.95</v>
      </c>
      <c r="N105">
        <v>3.83</v>
      </c>
      <c r="O105">
        <v>3.83</v>
      </c>
      <c r="P105">
        <v>3.83</v>
      </c>
      <c r="Q105">
        <v>3.44</v>
      </c>
      <c r="R105">
        <v>3.44</v>
      </c>
      <c r="S105">
        <v>3.32</v>
      </c>
      <c r="T105">
        <v>3.17</v>
      </c>
      <c r="U105">
        <f>RANK(Table_4[[#This Row],[Column5]],Table_4[Column5])</f>
        <v>110</v>
      </c>
    </row>
    <row r="106" spans="1:21" x14ac:dyDescent="0.25">
      <c r="B106" t="s">
        <v>2537</v>
      </c>
      <c r="C106" t="s">
        <v>70</v>
      </c>
      <c r="D106" t="s">
        <v>2456</v>
      </c>
      <c r="E106">
        <v>2.52</v>
      </c>
      <c r="F106">
        <v>2.52</v>
      </c>
      <c r="G106">
        <v>2.52</v>
      </c>
      <c r="H106">
        <v>2.4900000000000002</v>
      </c>
      <c r="I106">
        <v>2.5499999999999998</v>
      </c>
      <c r="J106">
        <v>2.71</v>
      </c>
      <c r="K106">
        <v>2.71</v>
      </c>
      <c r="L106">
        <v>2.79</v>
      </c>
      <c r="M106">
        <v>2.79</v>
      </c>
      <c r="N106">
        <v>2.87</v>
      </c>
      <c r="O106">
        <v>2.87</v>
      </c>
      <c r="P106">
        <v>2.5299999999999998</v>
      </c>
      <c r="Q106">
        <v>2.92</v>
      </c>
      <c r="R106">
        <v>3.49</v>
      </c>
      <c r="S106">
        <v>3.38</v>
      </c>
      <c r="T106">
        <v>3.53</v>
      </c>
      <c r="U106">
        <f>RANK(Table_4[[#This Row],[Column5]],Table_4[Column5])</f>
        <v>139</v>
      </c>
    </row>
    <row r="107" spans="1:21" x14ac:dyDescent="0.25">
      <c r="B107" t="s">
        <v>2538</v>
      </c>
      <c r="C107" t="s">
        <v>179</v>
      </c>
      <c r="D107" t="s">
        <v>2456</v>
      </c>
      <c r="E107">
        <v>2.93</v>
      </c>
      <c r="F107">
        <v>2.93</v>
      </c>
      <c r="G107">
        <v>2.93</v>
      </c>
      <c r="H107">
        <v>2.93</v>
      </c>
      <c r="I107">
        <v>3.06</v>
      </c>
      <c r="J107">
        <v>3.36</v>
      </c>
      <c r="K107">
        <v>3.36</v>
      </c>
      <c r="L107">
        <v>3.31</v>
      </c>
      <c r="M107">
        <v>3.18</v>
      </c>
      <c r="N107">
        <v>3.16</v>
      </c>
      <c r="O107">
        <v>3.27</v>
      </c>
      <c r="P107">
        <v>4.5599999999999996</v>
      </c>
      <c r="Q107">
        <v>3.95</v>
      </c>
      <c r="R107">
        <v>3.07</v>
      </c>
      <c r="S107">
        <v>3.89</v>
      </c>
      <c r="T107">
        <v>3.9</v>
      </c>
      <c r="U107">
        <f>RANK(Table_4[[#This Row],[Column5]],Table_4[Column5])</f>
        <v>127</v>
      </c>
    </row>
    <row r="108" spans="1:21" x14ac:dyDescent="0.25">
      <c r="B108" t="s">
        <v>2539</v>
      </c>
      <c r="C108" t="s">
        <v>139</v>
      </c>
      <c r="D108" t="s">
        <v>2456</v>
      </c>
      <c r="E108">
        <v>1.96</v>
      </c>
      <c r="F108">
        <v>1.96</v>
      </c>
      <c r="G108">
        <v>1.95</v>
      </c>
      <c r="H108">
        <v>2.2000000000000002</v>
      </c>
      <c r="I108">
        <v>2.38</v>
      </c>
      <c r="J108">
        <v>2.4500000000000002</v>
      </c>
      <c r="K108">
        <v>2.4500000000000002</v>
      </c>
      <c r="L108">
        <v>2.34</v>
      </c>
      <c r="M108">
        <v>2.16</v>
      </c>
      <c r="N108">
        <v>1.98</v>
      </c>
      <c r="O108">
        <v>1.98</v>
      </c>
      <c r="P108">
        <v>1.98</v>
      </c>
      <c r="Q108">
        <v>1.98</v>
      </c>
      <c r="R108">
        <v>1.94</v>
      </c>
      <c r="S108">
        <v>2.83</v>
      </c>
      <c r="T108">
        <v>2.93</v>
      </c>
      <c r="U108">
        <f>RANK(Table_4[[#This Row],[Column5]],Table_4[Column5])</f>
        <v>153</v>
      </c>
    </row>
    <row r="109" spans="1:21" x14ac:dyDescent="0.25">
      <c r="B109" t="s">
        <v>2540</v>
      </c>
      <c r="C109" t="s">
        <v>216</v>
      </c>
      <c r="D109" t="s">
        <v>2456</v>
      </c>
      <c r="E109">
        <v>2.88</v>
      </c>
      <c r="F109">
        <v>3.13</v>
      </c>
      <c r="G109">
        <v>3.51</v>
      </c>
      <c r="H109">
        <v>3.62</v>
      </c>
      <c r="I109">
        <v>3.74</v>
      </c>
      <c r="J109">
        <v>4.0599999999999996</v>
      </c>
      <c r="K109">
        <v>4.09</v>
      </c>
      <c r="L109">
        <v>4.08</v>
      </c>
      <c r="M109">
        <v>4.08</v>
      </c>
      <c r="N109">
        <v>4.2300000000000004</v>
      </c>
      <c r="O109">
        <v>4.0999999999999996</v>
      </c>
      <c r="P109">
        <v>4.0999999999999996</v>
      </c>
      <c r="Q109">
        <v>4.03</v>
      </c>
      <c r="R109">
        <v>4</v>
      </c>
      <c r="S109">
        <v>4</v>
      </c>
      <c r="T109">
        <v>4.01</v>
      </c>
      <c r="U109">
        <f>RANK(Table_4[[#This Row],[Column5]],Table_4[Column5])</f>
        <v>128</v>
      </c>
    </row>
    <row r="110" spans="1:21" x14ac:dyDescent="0.25">
      <c r="B110" t="s">
        <v>2541</v>
      </c>
      <c r="C110" t="s">
        <v>56</v>
      </c>
      <c r="D110" t="s">
        <v>2429</v>
      </c>
      <c r="E110">
        <v>7.8</v>
      </c>
      <c r="F110">
        <v>7.93</v>
      </c>
      <c r="G110">
        <v>7.97</v>
      </c>
      <c r="H110">
        <v>7.84</v>
      </c>
      <c r="I110">
        <v>7.86</v>
      </c>
      <c r="J110">
        <v>7.79</v>
      </c>
      <c r="K110">
        <v>7.79</v>
      </c>
      <c r="L110">
        <v>7.85</v>
      </c>
      <c r="M110">
        <v>7.77</v>
      </c>
      <c r="N110">
        <v>7.63</v>
      </c>
      <c r="O110">
        <v>7.53</v>
      </c>
      <c r="P110">
        <v>7.53</v>
      </c>
      <c r="Q110">
        <v>7.53</v>
      </c>
      <c r="R110">
        <v>7.48</v>
      </c>
      <c r="S110">
        <v>7.48</v>
      </c>
      <c r="T110">
        <v>7.28</v>
      </c>
      <c r="U110">
        <f>RANK(Table_4[[#This Row],[Column5]],Table_4[Column5])</f>
        <v>30</v>
      </c>
    </row>
    <row r="111" spans="1:21" x14ac:dyDescent="0.25">
      <c r="B111" t="s">
        <v>2542</v>
      </c>
      <c r="C111" t="s">
        <v>171</v>
      </c>
      <c r="D111" t="s">
        <v>2456</v>
      </c>
      <c r="E111">
        <v>3.04</v>
      </c>
      <c r="F111">
        <v>3.17</v>
      </c>
      <c r="G111">
        <v>3.49</v>
      </c>
      <c r="H111">
        <v>3.62</v>
      </c>
      <c r="I111">
        <v>3.93</v>
      </c>
      <c r="J111">
        <v>3.93</v>
      </c>
      <c r="K111">
        <v>3.87</v>
      </c>
      <c r="L111">
        <v>3.96</v>
      </c>
      <c r="M111">
        <v>3.86</v>
      </c>
      <c r="N111">
        <v>3.76</v>
      </c>
      <c r="O111">
        <v>3.76</v>
      </c>
      <c r="P111">
        <v>3.76</v>
      </c>
      <c r="Q111">
        <v>3.89</v>
      </c>
      <c r="R111">
        <v>3.74</v>
      </c>
      <c r="S111">
        <v>3.93</v>
      </c>
      <c r="T111">
        <v>3.92</v>
      </c>
      <c r="U111">
        <f>RANK(Table_4[[#This Row],[Column5]],Table_4[Column5])</f>
        <v>122</v>
      </c>
    </row>
    <row r="112" spans="1:21" x14ac:dyDescent="0.25">
      <c r="B112" t="s">
        <v>2543</v>
      </c>
      <c r="C112" t="s">
        <v>95</v>
      </c>
      <c r="D112" t="s">
        <v>2456</v>
      </c>
      <c r="E112">
        <v>3.5</v>
      </c>
      <c r="F112">
        <v>3.83</v>
      </c>
      <c r="G112">
        <v>3.91</v>
      </c>
      <c r="H112">
        <v>3.8</v>
      </c>
      <c r="I112">
        <v>3.93</v>
      </c>
      <c r="J112">
        <v>3.85</v>
      </c>
      <c r="K112">
        <v>3.85</v>
      </c>
      <c r="L112">
        <v>3.85</v>
      </c>
      <c r="M112">
        <v>3.85</v>
      </c>
      <c r="N112">
        <v>3.78</v>
      </c>
      <c r="O112">
        <v>3.78</v>
      </c>
      <c r="P112">
        <v>3.78</v>
      </c>
      <c r="Q112">
        <v>3.74</v>
      </c>
      <c r="R112">
        <v>3.88</v>
      </c>
      <c r="S112">
        <v>3.39</v>
      </c>
      <c r="T112">
        <v>3.09</v>
      </c>
      <c r="U112">
        <f>RANK(Table_4[[#This Row],[Column5]],Table_4[Column5])</f>
        <v>114</v>
      </c>
    </row>
    <row r="113" spans="1:21" x14ac:dyDescent="0.25">
      <c r="B113" t="s">
        <v>2544</v>
      </c>
      <c r="C113" t="s">
        <v>188</v>
      </c>
      <c r="D113" t="s">
        <v>2456</v>
      </c>
      <c r="E113">
        <v>3.56</v>
      </c>
      <c r="F113">
        <v>3.64</v>
      </c>
      <c r="G113">
        <v>3.84</v>
      </c>
      <c r="H113">
        <v>4.16</v>
      </c>
      <c r="I113">
        <v>4.3600000000000003</v>
      </c>
      <c r="J113">
        <v>4.63</v>
      </c>
      <c r="K113">
        <v>4.72</v>
      </c>
      <c r="L113">
        <v>4.8600000000000003</v>
      </c>
      <c r="M113">
        <v>4.8600000000000003</v>
      </c>
      <c r="N113">
        <v>5.12</v>
      </c>
      <c r="O113">
        <v>5.05</v>
      </c>
      <c r="P113">
        <v>5.05</v>
      </c>
      <c r="Q113">
        <v>5.32</v>
      </c>
      <c r="R113">
        <v>5.82</v>
      </c>
      <c r="S113">
        <v>5.62</v>
      </c>
      <c r="T113">
        <v>5.82</v>
      </c>
      <c r="U113">
        <f>RANK(Table_4[[#This Row],[Column5]],Table_4[Column5])</f>
        <v>112</v>
      </c>
    </row>
    <row r="114" spans="1:21" x14ac:dyDescent="0.25">
      <c r="B114" t="s">
        <v>2545</v>
      </c>
      <c r="C114" t="s">
        <v>159</v>
      </c>
      <c r="D114" t="s">
        <v>2456</v>
      </c>
      <c r="E114">
        <v>1.78</v>
      </c>
      <c r="F114">
        <v>2.06</v>
      </c>
      <c r="G114">
        <v>1.95</v>
      </c>
      <c r="H114">
        <v>1.95</v>
      </c>
      <c r="I114">
        <v>2.02</v>
      </c>
      <c r="J114">
        <v>2.19</v>
      </c>
      <c r="K114">
        <v>2.3199999999999998</v>
      </c>
      <c r="L114">
        <v>2.25</v>
      </c>
      <c r="M114">
        <v>2.25</v>
      </c>
      <c r="N114">
        <v>3.8</v>
      </c>
      <c r="O114">
        <v>4.82</v>
      </c>
      <c r="P114">
        <v>5.15</v>
      </c>
      <c r="Q114">
        <v>3.55</v>
      </c>
      <c r="R114">
        <v>1.94</v>
      </c>
      <c r="S114">
        <v>2</v>
      </c>
      <c r="T114">
        <v>1.84</v>
      </c>
      <c r="U114">
        <f>RANK(Table_4[[#This Row],[Column5]],Table_4[Column5])</f>
        <v>157</v>
      </c>
    </row>
    <row r="115" spans="1:21" x14ac:dyDescent="0.25">
      <c r="B115" t="s">
        <v>2546</v>
      </c>
      <c r="C115" t="s">
        <v>203</v>
      </c>
      <c r="D115" t="s">
        <v>2450</v>
      </c>
      <c r="E115">
        <v>5.04</v>
      </c>
      <c r="F115">
        <v>5.04</v>
      </c>
      <c r="G115">
        <v>5.04</v>
      </c>
      <c r="H115">
        <v>5.04</v>
      </c>
      <c r="I115">
        <v>5.0999999999999996</v>
      </c>
      <c r="J115">
        <v>4.99</v>
      </c>
      <c r="K115">
        <v>4.87</v>
      </c>
      <c r="L115">
        <v>4.7699999999999996</v>
      </c>
      <c r="M115">
        <v>4.66</v>
      </c>
      <c r="N115">
        <v>4</v>
      </c>
      <c r="O115">
        <v>4.07</v>
      </c>
      <c r="P115">
        <v>4.07</v>
      </c>
      <c r="Q115">
        <v>3.83</v>
      </c>
      <c r="R115">
        <v>3.79</v>
      </c>
      <c r="S115">
        <v>3.88</v>
      </c>
      <c r="T115">
        <v>3.9</v>
      </c>
      <c r="U115">
        <f>RANK(Table_4[[#This Row],[Column5]],Table_4[Column5])</f>
        <v>93</v>
      </c>
    </row>
    <row r="116" spans="1:21" x14ac:dyDescent="0.25">
      <c r="B116" t="s">
        <v>2547</v>
      </c>
      <c r="C116" t="s">
        <v>106</v>
      </c>
      <c r="D116" t="s">
        <v>2456</v>
      </c>
      <c r="E116">
        <v>3.12</v>
      </c>
      <c r="F116">
        <v>3.12</v>
      </c>
      <c r="G116">
        <v>3</v>
      </c>
      <c r="H116">
        <v>3</v>
      </c>
      <c r="I116">
        <v>3.06</v>
      </c>
      <c r="J116">
        <v>3.04</v>
      </c>
      <c r="K116">
        <v>3.04</v>
      </c>
      <c r="L116">
        <v>3.04</v>
      </c>
      <c r="M116">
        <v>3.04</v>
      </c>
      <c r="N116">
        <v>3.15</v>
      </c>
      <c r="O116">
        <v>3.26</v>
      </c>
      <c r="P116">
        <v>3.26</v>
      </c>
      <c r="Q116">
        <v>3.26</v>
      </c>
      <c r="R116">
        <v>2.86</v>
      </c>
      <c r="S116">
        <v>2.98</v>
      </c>
      <c r="T116">
        <v>2.77</v>
      </c>
      <c r="U116">
        <f>RANK(Table_4[[#This Row],[Column5]],Table_4[Column5])</f>
        <v>119</v>
      </c>
    </row>
    <row r="117" spans="1:21" x14ac:dyDescent="0.25">
      <c r="B117" t="s">
        <v>2548</v>
      </c>
      <c r="C117" t="s">
        <v>190</v>
      </c>
      <c r="D117" t="s">
        <v>2456</v>
      </c>
      <c r="E117">
        <v>3.47</v>
      </c>
      <c r="F117">
        <v>3.86</v>
      </c>
      <c r="G117">
        <v>3.94</v>
      </c>
      <c r="H117">
        <v>3.83</v>
      </c>
      <c r="I117">
        <v>3.89</v>
      </c>
      <c r="J117">
        <v>4.3899999999999997</v>
      </c>
      <c r="K117">
        <v>4.46</v>
      </c>
      <c r="L117">
        <v>4.49</v>
      </c>
      <c r="M117">
        <v>4.57</v>
      </c>
      <c r="N117">
        <v>4.72</v>
      </c>
      <c r="O117">
        <v>4.8</v>
      </c>
      <c r="P117">
        <v>4.8</v>
      </c>
      <c r="Q117">
        <v>4.97</v>
      </c>
      <c r="R117">
        <v>5.44</v>
      </c>
      <c r="S117">
        <v>5.83</v>
      </c>
      <c r="T117">
        <v>6.01</v>
      </c>
      <c r="U117">
        <f>RANK(Table_4[[#This Row],[Column5]],Table_4[Column5])</f>
        <v>115</v>
      </c>
    </row>
    <row r="118" spans="1:21" x14ac:dyDescent="0.25">
      <c r="B118" t="s">
        <v>2549</v>
      </c>
      <c r="C118" t="s">
        <v>80</v>
      </c>
      <c r="D118" t="s">
        <v>2456</v>
      </c>
      <c r="E118">
        <v>3.65</v>
      </c>
      <c r="F118">
        <v>3.65</v>
      </c>
      <c r="G118">
        <v>3.65</v>
      </c>
      <c r="H118">
        <v>3.24</v>
      </c>
      <c r="I118">
        <v>3.19</v>
      </c>
      <c r="J118">
        <v>3.19</v>
      </c>
      <c r="K118">
        <v>3.19</v>
      </c>
      <c r="L118">
        <v>3.18</v>
      </c>
      <c r="M118">
        <v>3.18</v>
      </c>
      <c r="N118">
        <v>3.18</v>
      </c>
      <c r="O118">
        <v>3.18</v>
      </c>
      <c r="P118">
        <v>3.18</v>
      </c>
      <c r="Q118">
        <v>3.18</v>
      </c>
      <c r="R118">
        <v>3.09</v>
      </c>
      <c r="S118">
        <v>2.92</v>
      </c>
      <c r="T118">
        <v>2.78</v>
      </c>
      <c r="U118">
        <f>RANK(Table_4[[#This Row],[Column5]],Table_4[Column5])</f>
        <v>111</v>
      </c>
    </row>
    <row r="119" spans="1:21" x14ac:dyDescent="0.25">
      <c r="B119" t="s">
        <v>2550</v>
      </c>
      <c r="C119" t="s">
        <v>81</v>
      </c>
      <c r="D119" t="s">
        <v>2456</v>
      </c>
      <c r="E119">
        <v>2.08</v>
      </c>
      <c r="F119">
        <v>2.08</v>
      </c>
      <c r="G119">
        <v>2.08</v>
      </c>
      <c r="H119">
        <v>2.08</v>
      </c>
      <c r="I119">
        <v>1.93</v>
      </c>
      <c r="J119">
        <v>1.93</v>
      </c>
      <c r="K119">
        <v>1.93</v>
      </c>
      <c r="L119">
        <v>1.93</v>
      </c>
      <c r="M119">
        <v>1.93</v>
      </c>
      <c r="N119">
        <v>1.82</v>
      </c>
      <c r="O119">
        <v>1.82</v>
      </c>
      <c r="P119">
        <v>1.71</v>
      </c>
      <c r="Q119">
        <v>1.77</v>
      </c>
      <c r="R119">
        <v>1.84</v>
      </c>
      <c r="S119">
        <v>1.9</v>
      </c>
      <c r="T119">
        <v>1.92</v>
      </c>
      <c r="U119">
        <f>RANK(Table_4[[#This Row],[Column5]],Table_4[Column5])</f>
        <v>150</v>
      </c>
    </row>
    <row r="120" spans="1:21" x14ac:dyDescent="0.25">
      <c r="B120" t="s">
        <v>2551</v>
      </c>
      <c r="C120" t="s">
        <v>278</v>
      </c>
      <c r="D120" t="s">
        <v>2456</v>
      </c>
      <c r="E120">
        <v>1.76</v>
      </c>
      <c r="F120">
        <v>2.4700000000000002</v>
      </c>
      <c r="G120">
        <v>2.4700000000000002</v>
      </c>
      <c r="H120">
        <v>2.54</v>
      </c>
      <c r="I120">
        <v>2.7</v>
      </c>
      <c r="J120">
        <v>2.15</v>
      </c>
      <c r="K120">
        <v>2.15</v>
      </c>
      <c r="L120">
        <v>2.37</v>
      </c>
      <c r="M120">
        <v>2.37</v>
      </c>
      <c r="N120">
        <v>2.54</v>
      </c>
      <c r="O120">
        <v>2.54</v>
      </c>
      <c r="P120">
        <v>2.38</v>
      </c>
      <c r="Q120">
        <v>2.38</v>
      </c>
      <c r="R120">
        <v>2.42</v>
      </c>
      <c r="S120">
        <v>2.81</v>
      </c>
      <c r="T120">
        <v>2.9</v>
      </c>
      <c r="U120">
        <f>RANK(Table_4[[#This Row],[Column5]],Table_4[Column5])</f>
        <v>158</v>
      </c>
    </row>
    <row r="121" spans="1:21" x14ac:dyDescent="0.25">
      <c r="B121" t="s">
        <v>2552</v>
      </c>
      <c r="C121" t="s">
        <v>259</v>
      </c>
      <c r="D121" t="s">
        <v>2456</v>
      </c>
      <c r="E121">
        <v>1.43</v>
      </c>
      <c r="F121">
        <v>1.43</v>
      </c>
      <c r="G121">
        <v>1.43</v>
      </c>
      <c r="H121">
        <v>1.43</v>
      </c>
      <c r="I121">
        <v>1.43</v>
      </c>
      <c r="J121">
        <v>1.43</v>
      </c>
      <c r="K121">
        <v>1.43</v>
      </c>
      <c r="L121">
        <v>1.43</v>
      </c>
      <c r="M121">
        <v>1.43</v>
      </c>
      <c r="N121">
        <v>1.74</v>
      </c>
      <c r="O121">
        <v>1.86</v>
      </c>
      <c r="P121">
        <v>1.63</v>
      </c>
      <c r="Q121">
        <v>1.99</v>
      </c>
      <c r="R121">
        <v>2.31</v>
      </c>
      <c r="S121">
        <v>2.1800000000000002</v>
      </c>
      <c r="T121">
        <v>2.36</v>
      </c>
      <c r="U121">
        <f>RANK(Table_4[[#This Row],[Column5]],Table_4[Column5])</f>
        <v>163</v>
      </c>
    </row>
    <row r="122" spans="1:21" x14ac:dyDescent="0.25">
      <c r="B122" t="s">
        <v>2553</v>
      </c>
      <c r="C122" t="s">
        <v>173</v>
      </c>
      <c r="D122" t="s">
        <v>2450</v>
      </c>
      <c r="E122">
        <v>5.51</v>
      </c>
      <c r="F122">
        <v>5.51</v>
      </c>
      <c r="G122">
        <v>5.99</v>
      </c>
      <c r="H122">
        <v>6.59</v>
      </c>
      <c r="I122">
        <v>6.72</v>
      </c>
      <c r="J122">
        <v>6.41</v>
      </c>
      <c r="K122">
        <v>6.32</v>
      </c>
      <c r="L122">
        <v>6.4</v>
      </c>
      <c r="M122">
        <v>6.72</v>
      </c>
      <c r="N122">
        <v>6.31</v>
      </c>
      <c r="O122">
        <v>5.76</v>
      </c>
      <c r="P122">
        <v>5.67</v>
      </c>
      <c r="Q122">
        <v>5.53</v>
      </c>
      <c r="R122">
        <v>2.79</v>
      </c>
      <c r="S122">
        <v>2.96</v>
      </c>
      <c r="T122">
        <v>3.06</v>
      </c>
      <c r="U122">
        <f>RANK(Table_4[[#This Row],[Column5]],Table_4[Column5])</f>
        <v>82</v>
      </c>
    </row>
    <row r="123" spans="1:21" x14ac:dyDescent="0.25">
      <c r="B123" t="s">
        <v>2554</v>
      </c>
      <c r="C123" t="s">
        <v>38</v>
      </c>
      <c r="D123" t="s">
        <v>2456</v>
      </c>
      <c r="E123">
        <v>3.01</v>
      </c>
      <c r="F123">
        <v>2.9</v>
      </c>
      <c r="G123">
        <v>2.9</v>
      </c>
      <c r="H123">
        <v>2.7</v>
      </c>
      <c r="I123">
        <v>2.76</v>
      </c>
      <c r="J123">
        <v>2.76</v>
      </c>
      <c r="K123">
        <v>2.69</v>
      </c>
      <c r="L123">
        <v>2.75</v>
      </c>
      <c r="M123">
        <v>2.75</v>
      </c>
      <c r="N123">
        <v>2.64</v>
      </c>
      <c r="O123">
        <v>2.52</v>
      </c>
      <c r="P123">
        <v>2.58</v>
      </c>
      <c r="Q123">
        <v>2.58</v>
      </c>
      <c r="R123">
        <v>2.52</v>
      </c>
      <c r="S123">
        <v>2.6</v>
      </c>
      <c r="T123">
        <v>2.42</v>
      </c>
      <c r="U123">
        <f>RANK(Table_4[[#This Row],[Column5]],Table_4[Column5])</f>
        <v>125</v>
      </c>
    </row>
    <row r="124" spans="1:21" x14ac:dyDescent="0.25">
      <c r="B124" t="s">
        <v>2555</v>
      </c>
      <c r="C124" t="s">
        <v>298</v>
      </c>
      <c r="D124" t="s">
        <v>2456</v>
      </c>
      <c r="E124">
        <v>1.95</v>
      </c>
      <c r="F124">
        <v>1.95</v>
      </c>
      <c r="G124">
        <v>1.95</v>
      </c>
      <c r="H124">
        <v>1.95</v>
      </c>
      <c r="I124">
        <v>1.95</v>
      </c>
      <c r="J124">
        <v>1.95</v>
      </c>
      <c r="K124">
        <v>2.0699999999999998</v>
      </c>
      <c r="L124">
        <v>2.0699999999999998</v>
      </c>
      <c r="M124">
        <v>2.2400000000000002</v>
      </c>
      <c r="N124">
        <v>2.79</v>
      </c>
      <c r="O124">
        <v>2.79</v>
      </c>
      <c r="P124">
        <v>3.12</v>
      </c>
      <c r="Q124">
        <v>2.57</v>
      </c>
      <c r="R124">
        <v>2.64</v>
      </c>
      <c r="S124">
        <v>2.95</v>
      </c>
      <c r="T124">
        <v>2.98</v>
      </c>
      <c r="U124">
        <f>RANK(Table_4[[#This Row],[Column5]],Table_4[Column5])</f>
        <v>154</v>
      </c>
    </row>
    <row r="125" spans="1:21" x14ac:dyDescent="0.25">
      <c r="A125" t="s">
        <v>2556</v>
      </c>
      <c r="B125" t="s">
        <v>2557</v>
      </c>
      <c r="C125" t="s">
        <v>247</v>
      </c>
      <c r="D125" t="s">
        <v>2450</v>
      </c>
      <c r="E125">
        <v>4.18</v>
      </c>
      <c r="F125">
        <v>3.96</v>
      </c>
      <c r="G125">
        <v>3.37</v>
      </c>
      <c r="H125">
        <v>3.66</v>
      </c>
      <c r="I125">
        <v>3.72</v>
      </c>
      <c r="J125">
        <v>3.62</v>
      </c>
      <c r="K125">
        <v>3.62</v>
      </c>
      <c r="L125">
        <v>3.4</v>
      </c>
      <c r="M125">
        <v>3.35</v>
      </c>
      <c r="N125">
        <v>3.35</v>
      </c>
      <c r="O125">
        <v>3.35</v>
      </c>
      <c r="P125">
        <v>3.35</v>
      </c>
      <c r="Q125">
        <v>3.32</v>
      </c>
      <c r="R125">
        <v>3.32</v>
      </c>
      <c r="S125">
        <v>3.35</v>
      </c>
      <c r="T125">
        <v>2.41</v>
      </c>
      <c r="U125">
        <f>RANK(Table_4[[#This Row],[Column5]],Table_4[Column5])</f>
        <v>107</v>
      </c>
    </row>
    <row r="126" spans="1:21" x14ac:dyDescent="0.25">
      <c r="B126" t="s">
        <v>2558</v>
      </c>
      <c r="C126" t="s">
        <v>282</v>
      </c>
      <c r="D126" t="s">
        <v>2450</v>
      </c>
      <c r="E126">
        <v>4.68</v>
      </c>
      <c r="F126">
        <v>4.28</v>
      </c>
      <c r="G126">
        <v>4.1900000000000004</v>
      </c>
      <c r="H126">
        <v>4.58</v>
      </c>
      <c r="I126">
        <v>5.09</v>
      </c>
      <c r="J126">
        <v>5.74</v>
      </c>
      <c r="K126">
        <v>5.61</v>
      </c>
      <c r="L126">
        <v>5.67</v>
      </c>
      <c r="M126">
        <v>5.72</v>
      </c>
      <c r="N126">
        <v>5.65</v>
      </c>
      <c r="O126">
        <v>5.87</v>
      </c>
      <c r="P126">
        <v>6</v>
      </c>
      <c r="Q126">
        <v>6.06</v>
      </c>
      <c r="R126">
        <v>6.17</v>
      </c>
      <c r="S126">
        <v>6.06</v>
      </c>
      <c r="T126">
        <v>6.16</v>
      </c>
      <c r="U126">
        <f>RANK(Table_4[[#This Row],[Column5]],Table_4[Column5])</f>
        <v>97</v>
      </c>
    </row>
    <row r="127" spans="1:21" x14ac:dyDescent="0.25">
      <c r="B127" t="s">
        <v>2559</v>
      </c>
      <c r="C127" t="s">
        <v>194</v>
      </c>
      <c r="D127" t="s">
        <v>2429</v>
      </c>
      <c r="E127">
        <v>7.73</v>
      </c>
      <c r="F127">
        <v>7.73</v>
      </c>
      <c r="G127">
        <v>7.73</v>
      </c>
      <c r="H127">
        <v>7.62</v>
      </c>
      <c r="I127">
        <v>7.81</v>
      </c>
      <c r="J127">
        <v>7.81</v>
      </c>
      <c r="K127">
        <v>7.81</v>
      </c>
      <c r="L127">
        <v>7.87</v>
      </c>
      <c r="M127">
        <v>7.87</v>
      </c>
      <c r="N127">
        <v>7.87</v>
      </c>
      <c r="O127">
        <v>7.98</v>
      </c>
      <c r="P127">
        <v>7.85</v>
      </c>
      <c r="Q127">
        <v>7.63</v>
      </c>
      <c r="R127">
        <v>7.63</v>
      </c>
      <c r="S127">
        <v>7.47</v>
      </c>
      <c r="T127">
        <v>7.6</v>
      </c>
      <c r="U127">
        <f>RANK(Table_4[[#This Row],[Column5]],Table_4[Column5])</f>
        <v>33</v>
      </c>
    </row>
    <row r="128" spans="1:21" x14ac:dyDescent="0.25">
      <c r="B128" t="s">
        <v>2560</v>
      </c>
      <c r="C128" t="s">
        <v>296</v>
      </c>
      <c r="D128" t="s">
        <v>2456</v>
      </c>
      <c r="E128">
        <v>2.73</v>
      </c>
      <c r="F128">
        <v>3.08</v>
      </c>
      <c r="G128">
        <v>3.84</v>
      </c>
      <c r="H128">
        <v>3.73</v>
      </c>
      <c r="I128">
        <v>4.04</v>
      </c>
      <c r="J128">
        <v>4.75</v>
      </c>
      <c r="K128">
        <v>4.75</v>
      </c>
      <c r="L128">
        <v>4.7</v>
      </c>
      <c r="M128">
        <v>4.7</v>
      </c>
      <c r="N128">
        <v>4.09</v>
      </c>
      <c r="O128">
        <v>4.1500000000000004</v>
      </c>
      <c r="P128">
        <v>3.52</v>
      </c>
      <c r="Q128">
        <v>3.59</v>
      </c>
      <c r="R128">
        <v>3.59</v>
      </c>
      <c r="S128">
        <v>3.6</v>
      </c>
      <c r="T128">
        <v>3.72</v>
      </c>
      <c r="U128">
        <f>RANK(Table_4[[#This Row],[Column5]],Table_4[Column5])</f>
        <v>133</v>
      </c>
    </row>
    <row r="129" spans="2:21" x14ac:dyDescent="0.25">
      <c r="B129" t="s">
        <v>2561</v>
      </c>
      <c r="C129" t="s">
        <v>300</v>
      </c>
      <c r="D129" t="s">
        <v>2456</v>
      </c>
      <c r="E129">
        <v>2.13</v>
      </c>
      <c r="F129">
        <v>2.13</v>
      </c>
      <c r="G129">
        <v>2.13</v>
      </c>
      <c r="H129">
        <v>2.14</v>
      </c>
      <c r="I129">
        <v>2.15</v>
      </c>
      <c r="J129">
        <v>2.33</v>
      </c>
      <c r="K129">
        <v>2.33</v>
      </c>
      <c r="L129">
        <v>2.4</v>
      </c>
      <c r="M129">
        <v>2.4900000000000002</v>
      </c>
      <c r="N129">
        <v>3.33</v>
      </c>
      <c r="O129">
        <v>3.41</v>
      </c>
      <c r="P129">
        <v>3.6</v>
      </c>
      <c r="Q129">
        <v>4.01</v>
      </c>
      <c r="R129">
        <v>4.01</v>
      </c>
      <c r="S129">
        <v>4.51</v>
      </c>
      <c r="T129">
        <v>4.51</v>
      </c>
      <c r="U129">
        <f>RANK(Table_4[[#This Row],[Column5]],Table_4[Column5])</f>
        <v>147</v>
      </c>
    </row>
    <row r="130" spans="2:21" x14ac:dyDescent="0.25">
      <c r="B130" t="s">
        <v>2562</v>
      </c>
      <c r="C130" t="s">
        <v>222</v>
      </c>
      <c r="D130" t="s">
        <v>2429</v>
      </c>
      <c r="E130">
        <v>7.65</v>
      </c>
      <c r="F130">
        <v>7.65</v>
      </c>
      <c r="G130">
        <v>7.65</v>
      </c>
      <c r="H130">
        <v>7.65</v>
      </c>
      <c r="I130">
        <v>7.78</v>
      </c>
      <c r="J130">
        <v>7.88</v>
      </c>
      <c r="K130">
        <v>7.88</v>
      </c>
      <c r="L130">
        <v>7.94</v>
      </c>
      <c r="M130">
        <v>7.81</v>
      </c>
      <c r="N130">
        <v>7.81</v>
      </c>
      <c r="O130">
        <v>7.92</v>
      </c>
      <c r="P130">
        <v>7.92</v>
      </c>
      <c r="Q130">
        <v>7.92</v>
      </c>
      <c r="R130">
        <v>7.94</v>
      </c>
      <c r="S130">
        <v>7.81</v>
      </c>
      <c r="T130">
        <v>7.43</v>
      </c>
      <c r="U130">
        <f>RANK(Table_4[[#This Row],[Column5]],Table_4[Column5])</f>
        <v>35</v>
      </c>
    </row>
    <row r="131" spans="2:21" x14ac:dyDescent="0.25">
      <c r="B131" t="s">
        <v>2563</v>
      </c>
      <c r="C131" t="s">
        <v>249</v>
      </c>
      <c r="D131" t="s">
        <v>2456</v>
      </c>
      <c r="E131">
        <v>2.56</v>
      </c>
      <c r="F131">
        <v>2.56</v>
      </c>
      <c r="G131">
        <v>2.56</v>
      </c>
      <c r="H131">
        <v>2.77</v>
      </c>
      <c r="I131">
        <v>2.85</v>
      </c>
      <c r="J131">
        <v>3.28</v>
      </c>
      <c r="K131">
        <v>3.61</v>
      </c>
      <c r="L131">
        <v>3.46</v>
      </c>
      <c r="M131">
        <v>3.66</v>
      </c>
      <c r="N131">
        <v>3.41</v>
      </c>
      <c r="O131">
        <v>3.41</v>
      </c>
      <c r="P131">
        <v>3.44</v>
      </c>
      <c r="Q131">
        <v>3.41</v>
      </c>
      <c r="R131">
        <v>3.41</v>
      </c>
      <c r="S131">
        <v>3.46</v>
      </c>
      <c r="T131">
        <v>3.27</v>
      </c>
      <c r="U131">
        <f>RANK(Table_4[[#This Row],[Column5]],Table_4[Column5])</f>
        <v>138</v>
      </c>
    </row>
    <row r="132" spans="2:21" x14ac:dyDescent="0.25">
      <c r="B132" t="s">
        <v>2564</v>
      </c>
      <c r="C132" t="s">
        <v>306</v>
      </c>
      <c r="D132" t="s">
        <v>2456</v>
      </c>
      <c r="E132">
        <v>1.18</v>
      </c>
      <c r="F132">
        <v>1.35</v>
      </c>
      <c r="G132">
        <v>1.43</v>
      </c>
      <c r="H132">
        <v>1.32</v>
      </c>
      <c r="I132">
        <v>1.32</v>
      </c>
      <c r="J132">
        <v>1.52</v>
      </c>
      <c r="K132">
        <v>1.52</v>
      </c>
      <c r="L132">
        <v>1.61</v>
      </c>
      <c r="M132">
        <v>1.57</v>
      </c>
      <c r="N132">
        <v>1.49</v>
      </c>
      <c r="O132">
        <v>1.49</v>
      </c>
      <c r="P132">
        <v>1.99</v>
      </c>
      <c r="Q132">
        <v>1.82</v>
      </c>
      <c r="R132">
        <v>1.82</v>
      </c>
      <c r="S132">
        <v>1.86</v>
      </c>
      <c r="T132">
        <v>1.61</v>
      </c>
      <c r="U132">
        <f>RANK(Table_4[[#This Row],[Column5]],Table_4[Column5])</f>
        <v>164</v>
      </c>
    </row>
    <row r="133" spans="2:21" x14ac:dyDescent="0.25">
      <c r="B133" t="s">
        <v>2565</v>
      </c>
      <c r="C133" t="s">
        <v>305</v>
      </c>
      <c r="D133" t="s">
        <v>2456</v>
      </c>
      <c r="E133">
        <v>1.67</v>
      </c>
      <c r="F133">
        <v>1.67</v>
      </c>
      <c r="G133">
        <v>1.67</v>
      </c>
      <c r="H133">
        <v>1.55</v>
      </c>
      <c r="I133">
        <v>1.61</v>
      </c>
      <c r="J133">
        <v>1.61</v>
      </c>
      <c r="K133">
        <v>1.5</v>
      </c>
      <c r="L133">
        <v>1.5</v>
      </c>
      <c r="M133">
        <v>1.5</v>
      </c>
      <c r="N133">
        <v>1.5</v>
      </c>
      <c r="O133">
        <v>1.5</v>
      </c>
      <c r="P133">
        <v>1.62</v>
      </c>
      <c r="Q133">
        <v>1.62</v>
      </c>
      <c r="R133">
        <v>1.52</v>
      </c>
      <c r="S133">
        <v>1.52</v>
      </c>
      <c r="T133">
        <v>1.65</v>
      </c>
      <c r="U133">
        <f>RANK(Table_4[[#This Row],[Column5]],Table_4[Column5])</f>
        <v>161</v>
      </c>
    </row>
    <row r="134" spans="2:21" x14ac:dyDescent="0.25">
      <c r="B134" t="s">
        <v>2566</v>
      </c>
      <c r="C134" t="s">
        <v>250</v>
      </c>
      <c r="D134" t="s">
        <v>2456</v>
      </c>
      <c r="E134">
        <v>3.04</v>
      </c>
      <c r="F134">
        <v>3.2</v>
      </c>
      <c r="G134">
        <v>3.2</v>
      </c>
      <c r="H134">
        <v>3.09</v>
      </c>
      <c r="I134">
        <v>3.15</v>
      </c>
      <c r="J134">
        <v>3.71</v>
      </c>
      <c r="K134">
        <v>3.71</v>
      </c>
      <c r="L134">
        <v>3.71</v>
      </c>
      <c r="M134">
        <v>3.71</v>
      </c>
      <c r="N134">
        <v>3.52</v>
      </c>
      <c r="O134">
        <v>3.52</v>
      </c>
      <c r="P134">
        <v>3.52</v>
      </c>
      <c r="Q134">
        <v>3.52</v>
      </c>
      <c r="R134">
        <v>3.41</v>
      </c>
      <c r="S134">
        <v>3.58</v>
      </c>
      <c r="T134">
        <v>3.9</v>
      </c>
      <c r="U134">
        <f>RANK(Table_4[[#This Row],[Column5]],Table_4[Column5])</f>
        <v>122</v>
      </c>
    </row>
    <row r="135" spans="2:21" x14ac:dyDescent="0.25">
      <c r="B135" t="s">
        <v>2567</v>
      </c>
      <c r="C135" t="s">
        <v>246</v>
      </c>
      <c r="D135" t="s">
        <v>2456</v>
      </c>
      <c r="E135">
        <v>2.79</v>
      </c>
      <c r="F135">
        <v>2.79</v>
      </c>
      <c r="G135">
        <v>2.79</v>
      </c>
      <c r="H135">
        <v>3.11</v>
      </c>
      <c r="I135">
        <v>3.11</v>
      </c>
      <c r="J135">
        <v>3.31</v>
      </c>
      <c r="K135">
        <v>3.25</v>
      </c>
      <c r="L135">
        <v>2.91</v>
      </c>
      <c r="M135">
        <v>2.91</v>
      </c>
      <c r="N135">
        <v>2.89</v>
      </c>
      <c r="O135">
        <v>2.89</v>
      </c>
      <c r="P135">
        <v>2.89</v>
      </c>
      <c r="Q135">
        <v>2.89</v>
      </c>
      <c r="R135">
        <v>2.89</v>
      </c>
      <c r="S135">
        <v>2.94</v>
      </c>
      <c r="T135">
        <v>3.19</v>
      </c>
      <c r="U135">
        <f>RANK(Table_4[[#This Row],[Column5]],Table_4[Column5])</f>
        <v>131</v>
      </c>
    </row>
    <row r="136" spans="2:21" x14ac:dyDescent="0.25">
      <c r="B136" t="s">
        <v>2568</v>
      </c>
      <c r="C136" t="s">
        <v>272</v>
      </c>
      <c r="D136" t="s">
        <v>2450</v>
      </c>
      <c r="E136">
        <v>4.22</v>
      </c>
      <c r="F136">
        <v>4.22</v>
      </c>
      <c r="G136">
        <v>4.22</v>
      </c>
      <c r="H136">
        <v>4.1100000000000003</v>
      </c>
      <c r="I136">
        <v>4.05</v>
      </c>
      <c r="J136">
        <v>4.1500000000000004</v>
      </c>
      <c r="K136">
        <v>3.93</v>
      </c>
      <c r="L136">
        <v>3.81</v>
      </c>
      <c r="M136">
        <v>3.31</v>
      </c>
      <c r="N136">
        <v>3.53</v>
      </c>
      <c r="O136">
        <v>3.25</v>
      </c>
      <c r="P136">
        <v>3.25</v>
      </c>
      <c r="Q136">
        <v>3.08</v>
      </c>
      <c r="R136">
        <v>3.02</v>
      </c>
      <c r="S136">
        <v>3.27</v>
      </c>
      <c r="T136">
        <v>3.38</v>
      </c>
      <c r="U136">
        <f>RANK(Table_4[[#This Row],[Column5]],Table_4[Column5])</f>
        <v>105</v>
      </c>
    </row>
    <row r="137" spans="2:21" x14ac:dyDescent="0.25">
      <c r="B137" t="s">
        <v>2569</v>
      </c>
      <c r="C137" t="s">
        <v>290</v>
      </c>
      <c r="D137" t="s">
        <v>2456</v>
      </c>
      <c r="E137">
        <v>1.68</v>
      </c>
      <c r="F137">
        <v>1.48</v>
      </c>
      <c r="G137">
        <v>1.4</v>
      </c>
      <c r="H137">
        <v>1.1299999999999999</v>
      </c>
      <c r="I137">
        <v>1.1299999999999999</v>
      </c>
      <c r="J137">
        <v>1.49</v>
      </c>
      <c r="K137">
        <v>1.61</v>
      </c>
      <c r="L137">
        <v>1.93</v>
      </c>
      <c r="M137">
        <v>2.11</v>
      </c>
      <c r="N137">
        <v>1.75</v>
      </c>
      <c r="O137">
        <v>1.83</v>
      </c>
      <c r="P137">
        <v>1.92</v>
      </c>
      <c r="Q137">
        <v>2.15</v>
      </c>
      <c r="R137">
        <v>2.15</v>
      </c>
      <c r="S137">
        <v>2.2799999999999998</v>
      </c>
      <c r="T137">
        <v>2.76</v>
      </c>
      <c r="U137">
        <f>RANK(Table_4[[#This Row],[Column5]],Table_4[Column5])</f>
        <v>160</v>
      </c>
    </row>
    <row r="138" spans="2:21" x14ac:dyDescent="0.25">
      <c r="B138" t="s">
        <v>2570</v>
      </c>
      <c r="C138" t="s">
        <v>279</v>
      </c>
      <c r="D138" t="s">
        <v>2456</v>
      </c>
      <c r="E138">
        <v>2.7</v>
      </c>
      <c r="F138">
        <v>2.74</v>
      </c>
      <c r="G138">
        <v>2.74</v>
      </c>
      <c r="H138">
        <v>2.71</v>
      </c>
      <c r="I138">
        <v>2.77</v>
      </c>
      <c r="J138">
        <v>2.87</v>
      </c>
      <c r="K138">
        <v>2.76</v>
      </c>
      <c r="L138">
        <v>2.83</v>
      </c>
      <c r="M138">
        <v>2.9</v>
      </c>
      <c r="N138">
        <v>2.99</v>
      </c>
      <c r="O138">
        <v>2.96</v>
      </c>
      <c r="P138">
        <v>2.74</v>
      </c>
      <c r="Q138">
        <v>2.68</v>
      </c>
      <c r="R138">
        <v>2.2000000000000002</v>
      </c>
      <c r="S138">
        <v>2.37</v>
      </c>
      <c r="T138">
        <v>2.37</v>
      </c>
      <c r="U138">
        <f>RANK(Table_4[[#This Row],[Column5]],Table_4[Column5])</f>
        <v>134</v>
      </c>
    </row>
    <row r="139" spans="2:21" x14ac:dyDescent="0.25">
      <c r="B139" t="s">
        <v>2571</v>
      </c>
      <c r="C139" t="s">
        <v>224</v>
      </c>
      <c r="D139" t="s">
        <v>2456</v>
      </c>
      <c r="E139">
        <v>1.92</v>
      </c>
      <c r="F139">
        <v>1.92</v>
      </c>
      <c r="G139">
        <v>1.92</v>
      </c>
      <c r="H139">
        <v>1.92</v>
      </c>
      <c r="I139">
        <v>1.92</v>
      </c>
      <c r="J139">
        <v>1.92</v>
      </c>
      <c r="K139">
        <v>1.81</v>
      </c>
      <c r="L139">
        <v>1.7</v>
      </c>
      <c r="M139">
        <v>1.77</v>
      </c>
      <c r="N139">
        <v>1.66</v>
      </c>
      <c r="O139">
        <v>1.77</v>
      </c>
      <c r="P139">
        <v>1.83</v>
      </c>
      <c r="Q139">
        <v>1.77</v>
      </c>
      <c r="R139">
        <v>1.84</v>
      </c>
      <c r="S139">
        <v>2.19</v>
      </c>
      <c r="T139">
        <v>2.09</v>
      </c>
      <c r="U139">
        <f>RANK(Table_4[[#This Row],[Column5]],Table_4[Column5])</f>
        <v>156</v>
      </c>
    </row>
    <row r="140" spans="2:21" x14ac:dyDescent="0.25">
      <c r="B140" t="s">
        <v>2572</v>
      </c>
      <c r="C140" t="s">
        <v>284</v>
      </c>
      <c r="D140" t="s">
        <v>2456</v>
      </c>
      <c r="E140">
        <v>1.97</v>
      </c>
      <c r="F140">
        <v>2.0299999999999998</v>
      </c>
      <c r="G140">
        <v>2.0299999999999998</v>
      </c>
      <c r="H140">
        <v>2.15</v>
      </c>
      <c r="I140">
        <v>2.37</v>
      </c>
      <c r="J140">
        <v>2.37</v>
      </c>
      <c r="K140">
        <v>2.37</v>
      </c>
      <c r="L140">
        <v>2.37</v>
      </c>
      <c r="M140">
        <v>2.37</v>
      </c>
      <c r="N140">
        <v>2.44</v>
      </c>
      <c r="O140">
        <v>2.4</v>
      </c>
      <c r="P140">
        <v>2.4</v>
      </c>
      <c r="Q140">
        <v>2.34</v>
      </c>
      <c r="R140">
        <v>2.31</v>
      </c>
      <c r="S140">
        <v>2.31</v>
      </c>
      <c r="T140">
        <v>2.31</v>
      </c>
      <c r="U140">
        <f>RANK(Table_4[[#This Row],[Column5]],Table_4[Column5])</f>
        <v>152</v>
      </c>
    </row>
    <row r="141" spans="2:21" x14ac:dyDescent="0.25">
      <c r="B141" t="s">
        <v>2573</v>
      </c>
      <c r="C141" t="s">
        <v>236</v>
      </c>
      <c r="D141" t="s">
        <v>2456</v>
      </c>
      <c r="E141">
        <v>2.78</v>
      </c>
      <c r="F141">
        <v>3.01</v>
      </c>
      <c r="G141">
        <v>3.08</v>
      </c>
      <c r="H141">
        <v>3.08</v>
      </c>
      <c r="I141">
        <v>3.14</v>
      </c>
      <c r="J141">
        <v>3.03</v>
      </c>
      <c r="K141">
        <v>3.03</v>
      </c>
      <c r="L141">
        <v>3.03</v>
      </c>
      <c r="M141">
        <v>3.09</v>
      </c>
      <c r="N141">
        <v>3.09</v>
      </c>
      <c r="O141">
        <v>3.2</v>
      </c>
      <c r="P141">
        <v>3.2</v>
      </c>
      <c r="Q141">
        <v>3.26</v>
      </c>
      <c r="R141">
        <v>2.9</v>
      </c>
      <c r="S141">
        <v>3.04</v>
      </c>
      <c r="T141">
        <v>2.93</v>
      </c>
      <c r="U141">
        <f>RANK(Table_4[[#This Row],[Column5]],Table_4[Column5])</f>
        <v>132</v>
      </c>
    </row>
    <row r="142" spans="2:21" x14ac:dyDescent="0.25">
      <c r="B142" t="s">
        <v>2574</v>
      </c>
      <c r="C142" t="s">
        <v>285</v>
      </c>
      <c r="D142" t="s">
        <v>2456</v>
      </c>
      <c r="E142">
        <v>3.37</v>
      </c>
      <c r="F142">
        <v>3.17</v>
      </c>
      <c r="G142">
        <v>3.3</v>
      </c>
      <c r="H142">
        <v>3.38</v>
      </c>
      <c r="I142">
        <v>3.44</v>
      </c>
      <c r="J142">
        <v>3.35</v>
      </c>
      <c r="K142">
        <v>3.42</v>
      </c>
      <c r="L142">
        <v>3.6</v>
      </c>
      <c r="M142">
        <v>3.83</v>
      </c>
      <c r="N142">
        <v>3.72</v>
      </c>
      <c r="O142">
        <v>3.83</v>
      </c>
      <c r="P142">
        <v>3.72</v>
      </c>
      <c r="Q142">
        <v>3.79</v>
      </c>
      <c r="R142">
        <v>3.68</v>
      </c>
      <c r="S142">
        <v>4.5199999999999996</v>
      </c>
      <c r="T142">
        <v>4.72</v>
      </c>
      <c r="U142">
        <f>RANK(Table_4[[#This Row],[Column5]],Table_4[Column5])</f>
        <v>116</v>
      </c>
    </row>
    <row r="143" spans="2:21" x14ac:dyDescent="0.25">
      <c r="B143" t="s">
        <v>2575</v>
      </c>
      <c r="C143" t="s">
        <v>208</v>
      </c>
      <c r="D143" t="s">
        <v>2456</v>
      </c>
      <c r="E143">
        <v>2.1800000000000002</v>
      </c>
      <c r="F143">
        <v>3.4</v>
      </c>
      <c r="G143">
        <v>3.4</v>
      </c>
      <c r="H143">
        <v>3.54</v>
      </c>
      <c r="I143">
        <v>3.61</v>
      </c>
      <c r="J143">
        <v>3.61</v>
      </c>
      <c r="K143">
        <v>3.61</v>
      </c>
      <c r="L143">
        <v>3.74</v>
      </c>
      <c r="M143">
        <v>3.76</v>
      </c>
      <c r="N143">
        <v>3.76</v>
      </c>
      <c r="O143">
        <v>3.76</v>
      </c>
      <c r="P143">
        <v>3.56</v>
      </c>
      <c r="Q143">
        <v>3.48</v>
      </c>
      <c r="R143">
        <v>3.29</v>
      </c>
      <c r="S143">
        <v>3</v>
      </c>
      <c r="T143">
        <v>2.72</v>
      </c>
      <c r="U143">
        <f>RANK(Table_4[[#This Row],[Column5]],Table_4[Column5])</f>
        <v>146</v>
      </c>
    </row>
    <row r="144" spans="2:21" x14ac:dyDescent="0.25">
      <c r="B144" t="s">
        <v>2576</v>
      </c>
      <c r="C144" t="s">
        <v>283</v>
      </c>
      <c r="D144" t="s">
        <v>2450</v>
      </c>
      <c r="E144">
        <v>4.47</v>
      </c>
      <c r="F144">
        <v>4.47</v>
      </c>
      <c r="G144">
        <v>4.41</v>
      </c>
      <c r="H144">
        <v>4.49</v>
      </c>
      <c r="I144">
        <v>4.33</v>
      </c>
      <c r="J144">
        <v>4.3099999999999996</v>
      </c>
      <c r="K144">
        <v>4.0599999999999996</v>
      </c>
      <c r="L144">
        <v>2.91</v>
      </c>
      <c r="M144">
        <v>2.97</v>
      </c>
      <c r="N144">
        <v>3.05</v>
      </c>
      <c r="O144">
        <v>3.31</v>
      </c>
      <c r="P144">
        <v>3.31</v>
      </c>
      <c r="Q144">
        <v>3.38</v>
      </c>
      <c r="R144">
        <v>3.38</v>
      </c>
      <c r="S144">
        <v>4.1900000000000004</v>
      </c>
      <c r="T144">
        <v>4.3899999999999997</v>
      </c>
      <c r="U144">
        <f>RANK(Table_4[[#This Row],[Column5]],Table_4[Column5])</f>
        <v>100</v>
      </c>
    </row>
    <row r="145" spans="2:21" x14ac:dyDescent="0.25">
      <c r="B145" t="s">
        <v>2577</v>
      </c>
      <c r="C145" t="s">
        <v>240</v>
      </c>
      <c r="D145" t="s">
        <v>2429</v>
      </c>
      <c r="E145">
        <v>6.3</v>
      </c>
      <c r="F145">
        <v>6.43</v>
      </c>
      <c r="G145">
        <v>6.5</v>
      </c>
      <c r="H145">
        <v>6.5</v>
      </c>
      <c r="I145">
        <v>6.63</v>
      </c>
      <c r="J145">
        <v>6.63</v>
      </c>
      <c r="K145">
        <v>6.69</v>
      </c>
      <c r="L145">
        <v>6.75</v>
      </c>
      <c r="M145">
        <v>6.86</v>
      </c>
      <c r="N145">
        <v>6.33</v>
      </c>
      <c r="O145">
        <v>6.33</v>
      </c>
      <c r="P145">
        <v>6.02</v>
      </c>
      <c r="Q145">
        <v>6.02</v>
      </c>
      <c r="R145">
        <v>6.02</v>
      </c>
      <c r="S145">
        <v>5.35</v>
      </c>
      <c r="T145">
        <v>5.35</v>
      </c>
      <c r="U145">
        <f>RANK(Table_4[[#This Row],[Column5]],Table_4[Column5])</f>
        <v>65</v>
      </c>
    </row>
    <row r="146" spans="2:21" x14ac:dyDescent="0.25">
      <c r="B146" t="s">
        <v>2578</v>
      </c>
      <c r="C146" t="s">
        <v>292</v>
      </c>
      <c r="D146" t="s">
        <v>2456</v>
      </c>
      <c r="E146">
        <v>2.21</v>
      </c>
      <c r="F146">
        <v>2.3199999999999998</v>
      </c>
      <c r="G146">
        <v>2.2799999999999998</v>
      </c>
      <c r="H146">
        <v>3.08</v>
      </c>
      <c r="I146">
        <v>3.14</v>
      </c>
      <c r="J146">
        <v>3.14</v>
      </c>
      <c r="K146">
        <v>3.14</v>
      </c>
      <c r="L146">
        <v>3.14</v>
      </c>
      <c r="M146">
        <v>3.14</v>
      </c>
      <c r="N146">
        <v>3.01</v>
      </c>
      <c r="O146">
        <v>2.84</v>
      </c>
      <c r="P146">
        <v>2.79</v>
      </c>
      <c r="Q146">
        <v>2.79</v>
      </c>
      <c r="R146">
        <v>2.79</v>
      </c>
      <c r="S146">
        <v>2.09</v>
      </c>
      <c r="T146">
        <v>2.02</v>
      </c>
      <c r="U146">
        <f>RANK(Table_4[[#This Row],[Column5]],Table_4[Column5])</f>
        <v>145</v>
      </c>
    </row>
    <row r="147" spans="2:21" x14ac:dyDescent="0.25">
      <c r="B147" t="s">
        <v>2579</v>
      </c>
      <c r="C147" t="s">
        <v>289</v>
      </c>
      <c r="D147" t="s">
        <v>2456</v>
      </c>
      <c r="E147">
        <v>2.4500000000000002</v>
      </c>
      <c r="F147">
        <v>2.56</v>
      </c>
      <c r="G147">
        <v>2.75</v>
      </c>
      <c r="H147">
        <v>2.63</v>
      </c>
      <c r="I147">
        <v>2.63</v>
      </c>
      <c r="J147">
        <v>1.98</v>
      </c>
      <c r="K147">
        <v>1.98</v>
      </c>
      <c r="L147">
        <v>1.98</v>
      </c>
      <c r="M147">
        <v>1.93</v>
      </c>
      <c r="N147">
        <v>1.93</v>
      </c>
      <c r="O147">
        <v>1.26</v>
      </c>
      <c r="P147">
        <v>1.43</v>
      </c>
      <c r="Q147">
        <v>1.99</v>
      </c>
      <c r="R147">
        <v>1.99</v>
      </c>
      <c r="S147">
        <v>1.99</v>
      </c>
      <c r="T147">
        <v>2</v>
      </c>
      <c r="U147">
        <f>RANK(Table_4[[#This Row],[Column5]],Table_4[Column5])</f>
        <v>140</v>
      </c>
    </row>
    <row r="148" spans="2:21" x14ac:dyDescent="0.25">
      <c r="B148" t="s">
        <v>2580</v>
      </c>
      <c r="C148" t="s">
        <v>243</v>
      </c>
      <c r="D148" t="s">
        <v>2450</v>
      </c>
      <c r="E148">
        <v>5.05</v>
      </c>
      <c r="F148">
        <v>5.05</v>
      </c>
      <c r="G148">
        <v>5.05</v>
      </c>
      <c r="H148">
        <v>5.05</v>
      </c>
      <c r="I148">
        <v>5.18</v>
      </c>
      <c r="J148">
        <v>5.1100000000000003</v>
      </c>
      <c r="K148">
        <v>5.1100000000000003</v>
      </c>
      <c r="L148">
        <v>5.33</v>
      </c>
      <c r="M148">
        <v>5.33</v>
      </c>
      <c r="N148">
        <v>5.13</v>
      </c>
      <c r="O148">
        <v>5.13</v>
      </c>
      <c r="P148">
        <v>4.71</v>
      </c>
      <c r="Q148">
        <v>4.71</v>
      </c>
      <c r="R148">
        <v>4.71</v>
      </c>
      <c r="S148">
        <v>4.79</v>
      </c>
      <c r="T148">
        <v>5.08</v>
      </c>
      <c r="U148">
        <f>RANK(Table_4[[#This Row],[Column5]],Table_4[Column5])</f>
        <v>92</v>
      </c>
    </row>
    <row r="149" spans="2:21" x14ac:dyDescent="0.25">
      <c r="B149" t="s">
        <v>2581</v>
      </c>
      <c r="C149" t="s">
        <v>276</v>
      </c>
      <c r="D149" t="s">
        <v>2429</v>
      </c>
      <c r="E149">
        <v>6.06</v>
      </c>
      <c r="F149">
        <v>6.19</v>
      </c>
      <c r="G149">
        <v>6.3</v>
      </c>
      <c r="H149">
        <v>6.3</v>
      </c>
      <c r="I149">
        <v>6.54</v>
      </c>
      <c r="J149">
        <v>6.64</v>
      </c>
      <c r="K149">
        <v>6.64</v>
      </c>
      <c r="L149">
        <v>6.59</v>
      </c>
      <c r="M149">
        <v>6.59</v>
      </c>
      <c r="N149">
        <v>6.66</v>
      </c>
      <c r="O149">
        <v>6.66</v>
      </c>
      <c r="P149">
        <v>6.66</v>
      </c>
      <c r="Q149">
        <v>6.33</v>
      </c>
      <c r="R149">
        <v>6.02</v>
      </c>
      <c r="S149">
        <v>6.29</v>
      </c>
      <c r="T149">
        <v>6.48</v>
      </c>
      <c r="U149">
        <f>RANK(Table_4[[#This Row],[Column5]],Table_4[Column5])</f>
        <v>71</v>
      </c>
    </row>
    <row r="150" spans="2:21" x14ac:dyDescent="0.25">
      <c r="B150" t="s">
        <v>2582</v>
      </c>
      <c r="C150" t="s">
        <v>287</v>
      </c>
      <c r="D150" t="s">
        <v>2450</v>
      </c>
      <c r="E150">
        <v>5.57</v>
      </c>
      <c r="F150">
        <v>5.43</v>
      </c>
      <c r="G150">
        <v>5.43</v>
      </c>
      <c r="H150">
        <v>5.32</v>
      </c>
      <c r="I150">
        <v>5.45</v>
      </c>
      <c r="J150">
        <v>5.35</v>
      </c>
      <c r="K150">
        <v>5.23</v>
      </c>
      <c r="L150">
        <v>5.31</v>
      </c>
      <c r="M150">
        <v>4.95</v>
      </c>
      <c r="N150">
        <v>4.95</v>
      </c>
      <c r="O150">
        <v>4.95</v>
      </c>
      <c r="P150">
        <v>4.95</v>
      </c>
      <c r="Q150">
        <v>5.07</v>
      </c>
      <c r="R150">
        <v>5.07</v>
      </c>
      <c r="S150">
        <v>5.25</v>
      </c>
      <c r="T150">
        <v>5.22</v>
      </c>
      <c r="U150">
        <f>RANK(Table_4[[#This Row],[Column5]],Table_4[Column5])</f>
        <v>79</v>
      </c>
    </row>
    <row r="151" spans="2:21" x14ac:dyDescent="0.25">
      <c r="B151" t="s">
        <v>2583</v>
      </c>
      <c r="C151" t="s">
        <v>288</v>
      </c>
      <c r="D151" t="s">
        <v>2450</v>
      </c>
      <c r="E151">
        <v>5.26</v>
      </c>
      <c r="F151">
        <v>5.7</v>
      </c>
      <c r="G151">
        <v>5.7</v>
      </c>
      <c r="H151">
        <v>5.7</v>
      </c>
      <c r="I151">
        <v>5.64</v>
      </c>
      <c r="J151">
        <v>5.22</v>
      </c>
      <c r="K151">
        <v>5.1100000000000003</v>
      </c>
      <c r="L151">
        <v>5.07</v>
      </c>
      <c r="M151">
        <v>4.8499999999999996</v>
      </c>
      <c r="N151">
        <v>4.42</v>
      </c>
      <c r="O151">
        <v>4.32</v>
      </c>
      <c r="P151">
        <v>3.93</v>
      </c>
      <c r="Q151">
        <v>3.93</v>
      </c>
      <c r="R151">
        <v>3.94</v>
      </c>
      <c r="S151">
        <v>5.57</v>
      </c>
      <c r="T151">
        <v>5.82</v>
      </c>
      <c r="U151">
        <f>RANK(Table_4[[#This Row],[Column5]],Table_4[Column5])</f>
        <v>87</v>
      </c>
    </row>
    <row r="152" spans="2:21" x14ac:dyDescent="0.25">
      <c r="B152" t="s">
        <v>2584</v>
      </c>
      <c r="C152" t="s">
        <v>281</v>
      </c>
      <c r="D152" t="s">
        <v>2450</v>
      </c>
      <c r="E152">
        <v>5.85</v>
      </c>
      <c r="F152">
        <v>5.91</v>
      </c>
      <c r="G152">
        <v>5.74</v>
      </c>
      <c r="H152">
        <v>5.74</v>
      </c>
      <c r="I152">
        <v>5.5</v>
      </c>
      <c r="J152">
        <v>5.49</v>
      </c>
      <c r="K152">
        <v>5.49</v>
      </c>
      <c r="L152">
        <v>5.55</v>
      </c>
      <c r="M152">
        <v>5.55</v>
      </c>
      <c r="N152">
        <v>5.66</v>
      </c>
      <c r="O152">
        <v>6</v>
      </c>
      <c r="P152">
        <v>6.08</v>
      </c>
      <c r="Q152">
        <v>5.84</v>
      </c>
      <c r="R152">
        <v>5.84</v>
      </c>
      <c r="S152">
        <v>5.13</v>
      </c>
      <c r="T152">
        <v>4.97</v>
      </c>
      <c r="U152">
        <f>RANK(Table_4[[#This Row],[Column5]],Table_4[Column5])</f>
        <v>76</v>
      </c>
    </row>
    <row r="153" spans="2:21" x14ac:dyDescent="0.25">
      <c r="B153" t="s">
        <v>2585</v>
      </c>
      <c r="C153" t="s">
        <v>301</v>
      </c>
      <c r="D153" t="s">
        <v>2456</v>
      </c>
      <c r="E153">
        <v>2.58</v>
      </c>
      <c r="F153">
        <v>3.23</v>
      </c>
      <c r="G153">
        <v>3.48</v>
      </c>
      <c r="H153">
        <v>3.93</v>
      </c>
      <c r="I153">
        <v>4.92</v>
      </c>
      <c r="J153">
        <v>5.41</v>
      </c>
      <c r="K153">
        <v>5.64</v>
      </c>
      <c r="L153">
        <v>5.7</v>
      </c>
      <c r="M153">
        <v>5.7</v>
      </c>
      <c r="N153">
        <v>5.79</v>
      </c>
      <c r="O153">
        <v>5.9</v>
      </c>
      <c r="P153">
        <v>5.12</v>
      </c>
      <c r="Q153">
        <v>6.36</v>
      </c>
      <c r="R153">
        <v>6.01</v>
      </c>
      <c r="S153">
        <v>5.87</v>
      </c>
      <c r="T153">
        <v>5.99</v>
      </c>
      <c r="U153">
        <f>RANK(Table_4[[#This Row],[Column5]],Table_4[Column5])</f>
        <v>137</v>
      </c>
    </row>
    <row r="154" spans="2:21" x14ac:dyDescent="0.25">
      <c r="B154" t="s">
        <v>2586</v>
      </c>
      <c r="C154" t="s">
        <v>271</v>
      </c>
      <c r="D154" t="s">
        <v>2450</v>
      </c>
      <c r="E154">
        <v>4.1399999999999997</v>
      </c>
      <c r="F154">
        <v>4.03</v>
      </c>
      <c r="G154">
        <v>4.03</v>
      </c>
      <c r="H154">
        <v>3.92</v>
      </c>
      <c r="I154">
        <v>3.92</v>
      </c>
      <c r="J154">
        <v>3.82</v>
      </c>
      <c r="K154">
        <v>3.82</v>
      </c>
      <c r="L154">
        <v>3.96</v>
      </c>
      <c r="M154">
        <v>3.96</v>
      </c>
      <c r="N154">
        <v>4.17</v>
      </c>
      <c r="O154">
        <v>4.17</v>
      </c>
      <c r="P154">
        <v>4.17</v>
      </c>
      <c r="Q154">
        <v>4.17</v>
      </c>
      <c r="R154">
        <v>3.86</v>
      </c>
      <c r="S154">
        <v>3.91</v>
      </c>
      <c r="T154">
        <v>3.12</v>
      </c>
      <c r="U154">
        <f>RANK(Table_4[[#This Row],[Column5]],Table_4[Column5])</f>
        <v>108</v>
      </c>
    </row>
    <row r="155" spans="2:21" x14ac:dyDescent="0.25">
      <c r="B155" t="s">
        <v>2587</v>
      </c>
      <c r="C155" t="s">
        <v>128</v>
      </c>
      <c r="D155" t="s">
        <v>2427</v>
      </c>
      <c r="E155">
        <v>8.14</v>
      </c>
      <c r="F155">
        <v>8.14</v>
      </c>
      <c r="G155">
        <v>8.08</v>
      </c>
      <c r="H155">
        <v>8.14</v>
      </c>
      <c r="I155">
        <v>8.2200000000000006</v>
      </c>
      <c r="J155">
        <v>8.2200000000000006</v>
      </c>
      <c r="K155">
        <v>8.2200000000000006</v>
      </c>
      <c r="L155">
        <v>8.2799999999999994</v>
      </c>
      <c r="M155">
        <v>8.27</v>
      </c>
      <c r="N155">
        <v>8.17</v>
      </c>
      <c r="O155">
        <v>8.17</v>
      </c>
      <c r="P155">
        <v>8.17</v>
      </c>
      <c r="Q155">
        <v>8.0399999999999991</v>
      </c>
      <c r="R155">
        <v>8.0399999999999991</v>
      </c>
      <c r="S155">
        <v>8.0399999999999991</v>
      </c>
      <c r="T155">
        <v>8.0399999999999991</v>
      </c>
      <c r="U155">
        <f>RANK(Table_4[[#This Row],[Column5]],Table_4[Column5])</f>
        <v>20</v>
      </c>
    </row>
    <row r="156" spans="2:21" x14ac:dyDescent="0.25">
      <c r="B156" t="s">
        <v>2588</v>
      </c>
      <c r="C156" t="s">
        <v>294</v>
      </c>
      <c r="D156" t="s">
        <v>2456</v>
      </c>
      <c r="E156">
        <v>3.51</v>
      </c>
      <c r="F156">
        <v>3.51</v>
      </c>
      <c r="G156">
        <v>3.51</v>
      </c>
      <c r="H156">
        <v>3.51</v>
      </c>
      <c r="I156">
        <v>3.65</v>
      </c>
      <c r="J156">
        <v>3.85</v>
      </c>
      <c r="K156">
        <v>4.0199999999999996</v>
      </c>
      <c r="L156">
        <v>4.0199999999999996</v>
      </c>
      <c r="M156">
        <v>4.5999999999999996</v>
      </c>
      <c r="N156">
        <v>4.66</v>
      </c>
      <c r="O156">
        <v>4.7699999999999996</v>
      </c>
      <c r="P156">
        <v>4.88</v>
      </c>
      <c r="Q156">
        <v>4.9000000000000004</v>
      </c>
      <c r="R156">
        <v>4.9000000000000004</v>
      </c>
      <c r="S156">
        <v>5.49</v>
      </c>
      <c r="T156">
        <v>5.28</v>
      </c>
      <c r="U156">
        <f>RANK(Table_4[[#This Row],[Column5]],Table_4[Column5])</f>
        <v>113</v>
      </c>
    </row>
    <row r="157" spans="2:21" x14ac:dyDescent="0.25">
      <c r="B157" t="s">
        <v>2589</v>
      </c>
      <c r="C157" t="s">
        <v>238</v>
      </c>
      <c r="D157" t="s">
        <v>2429</v>
      </c>
      <c r="E157">
        <v>6.52</v>
      </c>
      <c r="F157">
        <v>6.52</v>
      </c>
      <c r="G157">
        <v>6.52</v>
      </c>
      <c r="H157">
        <v>6.52</v>
      </c>
      <c r="I157">
        <v>6.43</v>
      </c>
      <c r="J157">
        <v>6.25</v>
      </c>
      <c r="K157">
        <v>6.31</v>
      </c>
      <c r="L157">
        <v>6.31</v>
      </c>
      <c r="M157">
        <v>6.31</v>
      </c>
      <c r="N157">
        <v>6.24</v>
      </c>
      <c r="O157">
        <v>6.24</v>
      </c>
      <c r="P157">
        <v>6.24</v>
      </c>
      <c r="Q157">
        <v>6.24</v>
      </c>
      <c r="R157">
        <v>6.23</v>
      </c>
      <c r="S157">
        <v>6.48</v>
      </c>
      <c r="T157">
        <v>6.54</v>
      </c>
      <c r="U157">
        <f>RANK(Table_4[[#This Row],[Column5]],Table_4[Column5])</f>
        <v>57</v>
      </c>
    </row>
    <row r="158" spans="2:21" x14ac:dyDescent="0.25">
      <c r="B158" t="s">
        <v>2590</v>
      </c>
      <c r="C158" t="s">
        <v>303</v>
      </c>
      <c r="D158" t="s">
        <v>2456</v>
      </c>
      <c r="E158">
        <v>2.37</v>
      </c>
      <c r="F158">
        <v>3.73</v>
      </c>
      <c r="G158">
        <v>3.22</v>
      </c>
      <c r="H158">
        <v>3.29</v>
      </c>
      <c r="I158">
        <v>3.29</v>
      </c>
      <c r="J158">
        <v>3.76</v>
      </c>
      <c r="K158">
        <v>3.76</v>
      </c>
      <c r="L158">
        <v>3.96</v>
      </c>
      <c r="M158">
        <v>4.62</v>
      </c>
      <c r="N158">
        <v>4.0199999999999996</v>
      </c>
      <c r="O158">
        <v>4.08</v>
      </c>
      <c r="P158">
        <v>4.16</v>
      </c>
      <c r="Q158">
        <v>4.16</v>
      </c>
      <c r="R158">
        <v>3.38</v>
      </c>
      <c r="S158">
        <v>3.41</v>
      </c>
      <c r="T158">
        <v>3.54</v>
      </c>
      <c r="U158">
        <f>RANK(Table_4[[#This Row],[Column5]],Table_4[Column5])</f>
        <v>141</v>
      </c>
    </row>
    <row r="159" spans="2:21" x14ac:dyDescent="0.25">
      <c r="B159" t="s">
        <v>2591</v>
      </c>
      <c r="C159" t="s">
        <v>266</v>
      </c>
      <c r="D159" t="s">
        <v>2450</v>
      </c>
      <c r="E159">
        <v>4.2300000000000004</v>
      </c>
      <c r="F159">
        <v>4.2300000000000004</v>
      </c>
      <c r="G159">
        <v>4.1100000000000003</v>
      </c>
      <c r="H159">
        <v>4.0999999999999996</v>
      </c>
      <c r="I159">
        <v>4.12</v>
      </c>
      <c r="J159">
        <v>4.4400000000000004</v>
      </c>
      <c r="K159">
        <v>4.4400000000000004</v>
      </c>
      <c r="L159">
        <v>4.5</v>
      </c>
      <c r="M159">
        <v>3.85</v>
      </c>
      <c r="N159">
        <v>3.76</v>
      </c>
      <c r="O159">
        <v>3.77</v>
      </c>
      <c r="P159">
        <v>3.77</v>
      </c>
      <c r="Q159">
        <v>3.83</v>
      </c>
      <c r="R159">
        <v>3.47</v>
      </c>
      <c r="S159">
        <v>3.53</v>
      </c>
      <c r="T159">
        <v>3.52</v>
      </c>
      <c r="U159">
        <f>RANK(Table_4[[#This Row],[Column5]],Table_4[Column5])</f>
        <v>104</v>
      </c>
    </row>
    <row r="160" spans="2:21" x14ac:dyDescent="0.25">
      <c r="B160" t="s">
        <v>2592</v>
      </c>
      <c r="C160" t="s">
        <v>265</v>
      </c>
      <c r="D160" t="s">
        <v>2456</v>
      </c>
      <c r="E160">
        <v>3.3</v>
      </c>
      <c r="F160">
        <v>3.1</v>
      </c>
      <c r="G160">
        <v>3.1</v>
      </c>
      <c r="H160">
        <v>3.1</v>
      </c>
      <c r="I160">
        <v>3.16</v>
      </c>
      <c r="J160">
        <v>3.35</v>
      </c>
      <c r="K160">
        <v>3.19</v>
      </c>
      <c r="L160">
        <v>3.07</v>
      </c>
      <c r="M160">
        <v>3.07</v>
      </c>
      <c r="N160">
        <v>3.25</v>
      </c>
      <c r="O160">
        <v>3.38</v>
      </c>
      <c r="P160">
        <v>3.36</v>
      </c>
      <c r="Q160">
        <v>3.25</v>
      </c>
      <c r="R160">
        <v>3.25</v>
      </c>
      <c r="S160">
        <v>3.71</v>
      </c>
      <c r="T160">
        <v>3.82</v>
      </c>
      <c r="U160">
        <f>RANK(Table_4[[#This Row],[Column5]],Table_4[Column5])</f>
        <v>117</v>
      </c>
    </row>
    <row r="161" spans="2:21" x14ac:dyDescent="0.25">
      <c r="B161" t="s">
        <v>2593</v>
      </c>
      <c r="C161" t="s">
        <v>277</v>
      </c>
      <c r="D161" t="s">
        <v>2450</v>
      </c>
      <c r="E161">
        <v>5.48</v>
      </c>
      <c r="F161">
        <v>5.72</v>
      </c>
      <c r="G161">
        <v>5.53</v>
      </c>
      <c r="H161">
        <v>5.67</v>
      </c>
      <c r="I161">
        <v>5.81</v>
      </c>
      <c r="J161">
        <v>6.15</v>
      </c>
      <c r="K161">
        <v>6.15</v>
      </c>
      <c r="L161">
        <v>6.21</v>
      </c>
      <c r="M161">
        <v>6.08</v>
      </c>
      <c r="N161">
        <v>6.15</v>
      </c>
      <c r="O161">
        <v>6.15</v>
      </c>
      <c r="P161">
        <v>6.09</v>
      </c>
      <c r="Q161">
        <v>5.51</v>
      </c>
      <c r="R161">
        <v>5.27</v>
      </c>
      <c r="S161">
        <v>5.37</v>
      </c>
      <c r="T161">
        <v>5.37</v>
      </c>
      <c r="U161">
        <f>RANK(Table_4[[#This Row],[Column5]],Table_4[Column5])</f>
        <v>83</v>
      </c>
    </row>
    <row r="162" spans="2:21" x14ac:dyDescent="0.25">
      <c r="B162" t="s">
        <v>2594</v>
      </c>
      <c r="C162" t="s">
        <v>295</v>
      </c>
      <c r="D162" t="s">
        <v>2450</v>
      </c>
      <c r="E162">
        <v>4.32</v>
      </c>
      <c r="F162">
        <v>5.03</v>
      </c>
      <c r="G162">
        <v>4.97</v>
      </c>
      <c r="H162">
        <v>4.8600000000000003</v>
      </c>
      <c r="I162">
        <v>4.8600000000000003</v>
      </c>
      <c r="J162">
        <v>4.66</v>
      </c>
      <c r="K162">
        <v>4.66</v>
      </c>
      <c r="L162">
        <v>4.55</v>
      </c>
      <c r="M162">
        <v>4.55</v>
      </c>
      <c r="N162">
        <v>4.5599999999999996</v>
      </c>
      <c r="O162">
        <v>4.6399999999999997</v>
      </c>
      <c r="P162">
        <v>4.71</v>
      </c>
      <c r="Q162">
        <v>4.51</v>
      </c>
      <c r="R162">
        <v>4.51</v>
      </c>
      <c r="S162">
        <v>4.1100000000000003</v>
      </c>
      <c r="T162">
        <v>3.57</v>
      </c>
      <c r="U162">
        <f>RANK(Table_4[[#This Row],[Column5]],Table_4[Column5])</f>
        <v>103</v>
      </c>
    </row>
    <row r="163" spans="2:21" x14ac:dyDescent="0.25">
      <c r="B163" t="s">
        <v>2595</v>
      </c>
      <c r="C163" t="s">
        <v>189</v>
      </c>
      <c r="D163" t="s">
        <v>2429</v>
      </c>
      <c r="E163">
        <v>7.05</v>
      </c>
      <c r="F163">
        <v>7.05</v>
      </c>
      <c r="G163">
        <v>7.05</v>
      </c>
      <c r="H163">
        <v>7.05</v>
      </c>
      <c r="I163">
        <v>7.24</v>
      </c>
      <c r="J163">
        <v>7.24</v>
      </c>
      <c r="K163">
        <v>7.24</v>
      </c>
      <c r="L163">
        <v>7.41</v>
      </c>
      <c r="M163">
        <v>7.56</v>
      </c>
      <c r="N163">
        <v>7.82</v>
      </c>
      <c r="O163">
        <v>7.9</v>
      </c>
      <c r="P163">
        <v>7.79</v>
      </c>
      <c r="Q163">
        <v>7.79</v>
      </c>
      <c r="R163">
        <v>7.79</v>
      </c>
      <c r="S163">
        <v>7.91</v>
      </c>
      <c r="T163">
        <v>7.91</v>
      </c>
      <c r="U163">
        <f>RANK(Table_4[[#This Row],[Column5]],Table_4[Column5])</f>
        <v>47</v>
      </c>
    </row>
    <row r="164" spans="2:21" x14ac:dyDescent="0.25">
      <c r="B164" t="s">
        <v>2596</v>
      </c>
      <c r="C164" t="s">
        <v>274</v>
      </c>
      <c r="D164" t="s">
        <v>2450</v>
      </c>
      <c r="E164">
        <v>5.35</v>
      </c>
      <c r="F164">
        <v>5.0999999999999996</v>
      </c>
      <c r="G164">
        <v>5.0999999999999996</v>
      </c>
      <c r="H164">
        <v>5.0999999999999996</v>
      </c>
      <c r="I164">
        <v>5.16</v>
      </c>
      <c r="J164">
        <v>5.41</v>
      </c>
      <c r="K164">
        <v>5.47</v>
      </c>
      <c r="L164">
        <v>5.76</v>
      </c>
      <c r="M164">
        <v>5.58</v>
      </c>
      <c r="N164">
        <v>5.77</v>
      </c>
      <c r="O164">
        <v>5.77</v>
      </c>
      <c r="P164">
        <v>5.88</v>
      </c>
      <c r="Q164">
        <v>5.64</v>
      </c>
      <c r="R164">
        <v>5.64</v>
      </c>
      <c r="S164">
        <v>5.28</v>
      </c>
      <c r="T164">
        <v>5.18</v>
      </c>
      <c r="U164">
        <f>RANK(Table_4[[#This Row],[Column5]],Table_4[Column5])</f>
        <v>86</v>
      </c>
    </row>
    <row r="165" spans="2:21" x14ac:dyDescent="0.25">
      <c r="B165" t="s">
        <v>2597</v>
      </c>
      <c r="C165" t="s">
        <v>267</v>
      </c>
      <c r="D165" t="s">
        <v>2456</v>
      </c>
      <c r="E165">
        <v>2.99</v>
      </c>
      <c r="F165">
        <v>2.99</v>
      </c>
      <c r="G165">
        <v>2.8</v>
      </c>
      <c r="H165">
        <v>2.8</v>
      </c>
      <c r="I165">
        <v>3.3</v>
      </c>
      <c r="J165">
        <v>3.1</v>
      </c>
      <c r="K165">
        <v>3.05</v>
      </c>
      <c r="L165">
        <v>3.32</v>
      </c>
      <c r="M165">
        <v>3.41</v>
      </c>
      <c r="N165">
        <v>3.45</v>
      </c>
      <c r="O165">
        <v>3.45</v>
      </c>
      <c r="P165">
        <v>3.45</v>
      </c>
      <c r="Q165">
        <v>3.45</v>
      </c>
      <c r="R165">
        <v>3.45</v>
      </c>
      <c r="S165">
        <v>2.4300000000000002</v>
      </c>
      <c r="T165">
        <v>1.75</v>
      </c>
      <c r="U165">
        <f>RANK(Table_4[[#This Row],[Column5]],Table_4[Column5])</f>
        <v>126</v>
      </c>
    </row>
    <row r="166" spans="2:21" x14ac:dyDescent="0.25">
      <c r="B166" t="s">
        <v>2598</v>
      </c>
      <c r="C166" t="s">
        <v>263</v>
      </c>
      <c r="D166" t="s">
        <v>2450</v>
      </c>
      <c r="E166">
        <v>4.49</v>
      </c>
      <c r="F166">
        <v>4.55</v>
      </c>
      <c r="G166">
        <v>4.4800000000000004</v>
      </c>
      <c r="H166">
        <v>4.9400000000000004</v>
      </c>
      <c r="I166">
        <v>5.0199999999999996</v>
      </c>
      <c r="J166">
        <v>5.2</v>
      </c>
      <c r="K166">
        <v>5.09</v>
      </c>
      <c r="L166">
        <v>5.26</v>
      </c>
      <c r="M166">
        <v>5.22</v>
      </c>
      <c r="N166">
        <v>5.22</v>
      </c>
      <c r="O166">
        <v>5.22</v>
      </c>
      <c r="P166">
        <v>5.16</v>
      </c>
      <c r="Q166">
        <v>5.13</v>
      </c>
      <c r="R166">
        <v>5.05</v>
      </c>
      <c r="S166">
        <v>5.03</v>
      </c>
      <c r="T166">
        <v>5.14</v>
      </c>
      <c r="U166">
        <f>RANK(Table_4[[#This Row],[Column5]],Table_4[Column5])</f>
        <v>99</v>
      </c>
    </row>
    <row r="167" spans="2:21" x14ac:dyDescent="0.25">
      <c r="B167" t="s">
        <v>2599</v>
      </c>
      <c r="C167" t="s">
        <v>252</v>
      </c>
      <c r="D167" t="s">
        <v>2450</v>
      </c>
      <c r="E167">
        <v>5.8</v>
      </c>
      <c r="F167">
        <v>5.8</v>
      </c>
      <c r="G167">
        <v>5.72</v>
      </c>
      <c r="H167">
        <v>4.8600000000000003</v>
      </c>
      <c r="I167">
        <v>5.09</v>
      </c>
      <c r="J167">
        <v>5.61</v>
      </c>
      <c r="K167">
        <v>5.68</v>
      </c>
      <c r="L167">
        <v>5.99</v>
      </c>
      <c r="M167">
        <v>6.28</v>
      </c>
      <c r="N167">
        <v>6.39</v>
      </c>
      <c r="O167">
        <v>6.26</v>
      </c>
      <c r="P167">
        <v>6.26</v>
      </c>
      <c r="Q167">
        <v>6.19</v>
      </c>
      <c r="R167">
        <v>5.68</v>
      </c>
      <c r="S167">
        <v>5.25</v>
      </c>
      <c r="T167">
        <v>5.25</v>
      </c>
      <c r="U167">
        <f>RANK(Table_4[[#This Row],[Column5]],Table_4[Column5])</f>
        <v>78</v>
      </c>
    </row>
    <row r="168" spans="2:21" x14ac:dyDescent="0.25">
      <c r="B168" t="s">
        <v>2600</v>
      </c>
      <c r="C168" t="s">
        <v>264</v>
      </c>
      <c r="D168" t="s">
        <v>2456</v>
      </c>
      <c r="E168">
        <v>3.04</v>
      </c>
      <c r="F168">
        <v>2.92</v>
      </c>
      <c r="G168">
        <v>2.92</v>
      </c>
      <c r="H168">
        <v>3.16</v>
      </c>
      <c r="I168">
        <v>3.16</v>
      </c>
      <c r="J168">
        <v>3.16</v>
      </c>
      <c r="K168">
        <v>3.16</v>
      </c>
      <c r="L168">
        <v>3.05</v>
      </c>
      <c r="M168">
        <v>3.05</v>
      </c>
      <c r="N168">
        <v>2.78</v>
      </c>
      <c r="O168">
        <v>2.67</v>
      </c>
      <c r="P168">
        <v>2.67</v>
      </c>
      <c r="Q168">
        <v>2.68</v>
      </c>
      <c r="R168">
        <v>2.64</v>
      </c>
      <c r="S168">
        <v>2.5299999999999998</v>
      </c>
      <c r="T168">
        <v>2.62</v>
      </c>
      <c r="U168">
        <f>RANK(Table_4[[#This Row],[Column5]],Table_4[Column5])</f>
        <v>122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BEE4-BD16-44D6-B465-446DC4E52911}">
  <dimension ref="A1:Q202"/>
  <sheetViews>
    <sheetView workbookViewId="0">
      <selection activeCell="H1" sqref="H1:J2"/>
    </sheetView>
  </sheetViews>
  <sheetFormatPr defaultRowHeight="15" x14ac:dyDescent="0.25"/>
  <cols>
    <col min="1" max="1" width="28.28515625" bestFit="1" customWidth="1"/>
    <col min="2" max="9" width="11.42578125" bestFit="1" customWidth="1"/>
    <col min="10" max="16" width="12.42578125" bestFit="1" customWidth="1"/>
    <col min="17" max="17" width="7.7109375" bestFit="1" customWidth="1"/>
  </cols>
  <sheetData>
    <row r="1" spans="1:17" x14ac:dyDescent="0.25">
      <c r="A1" t="s">
        <v>311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763</v>
      </c>
      <c r="J1" t="s">
        <v>764</v>
      </c>
      <c r="K1" t="s">
        <v>765</v>
      </c>
      <c r="L1" t="s">
        <v>766</v>
      </c>
      <c r="M1" t="s">
        <v>767</v>
      </c>
      <c r="N1" t="s">
        <v>768</v>
      </c>
      <c r="O1" t="s">
        <v>769</v>
      </c>
      <c r="P1" t="s">
        <v>770</v>
      </c>
      <c r="Q1" t="s">
        <v>0</v>
      </c>
    </row>
    <row r="2" spans="1:17" x14ac:dyDescent="0.25">
      <c r="A2" t="s">
        <v>293</v>
      </c>
      <c r="B2">
        <v>62.88</v>
      </c>
      <c r="C2" t="s">
        <v>2189</v>
      </c>
      <c r="D2" t="s">
        <v>2190</v>
      </c>
      <c r="E2" t="s">
        <v>2191</v>
      </c>
      <c r="F2" t="s">
        <v>2192</v>
      </c>
      <c r="G2" t="s">
        <v>2193</v>
      </c>
      <c r="H2" t="s">
        <v>2194</v>
      </c>
      <c r="I2" t="s">
        <v>955</v>
      </c>
      <c r="J2" t="s">
        <v>2195</v>
      </c>
      <c r="K2" t="s">
        <v>1098</v>
      </c>
      <c r="L2" t="s">
        <v>2196</v>
      </c>
      <c r="M2" t="s">
        <v>873</v>
      </c>
      <c r="N2" t="s">
        <v>2188</v>
      </c>
      <c r="O2" t="s">
        <v>1590</v>
      </c>
      <c r="P2" t="s">
        <v>5</v>
      </c>
      <c r="Q2">
        <f>IFERROR(RANK(World_Bank_Group__2022[[#This Row],[Column2]],World_Bank_Group__2022[Column2]),"")</f>
        <v>171</v>
      </c>
    </row>
    <row r="3" spans="1:17" x14ac:dyDescent="0.25">
      <c r="A3" t="s">
        <v>131</v>
      </c>
      <c r="B3">
        <v>76.83</v>
      </c>
      <c r="C3" t="s">
        <v>1331</v>
      </c>
      <c r="D3" t="s">
        <v>1148</v>
      </c>
      <c r="E3" t="s">
        <v>1332</v>
      </c>
      <c r="F3" t="s">
        <v>1333</v>
      </c>
      <c r="G3" t="s">
        <v>1334</v>
      </c>
      <c r="H3" t="s">
        <v>1010</v>
      </c>
      <c r="I3" t="s">
        <v>1335</v>
      </c>
      <c r="J3" t="s">
        <v>1336</v>
      </c>
      <c r="K3" t="s">
        <v>1186</v>
      </c>
      <c r="L3" t="s">
        <v>1337</v>
      </c>
      <c r="M3" t="s">
        <v>1338</v>
      </c>
      <c r="N3" t="s">
        <v>1330</v>
      </c>
      <c r="O3" t="s">
        <v>1339</v>
      </c>
      <c r="P3" t="s">
        <v>5</v>
      </c>
      <c r="Q3">
        <f>IFERROR(RANK(World_Bank_Group__2022[[#This Row],[Column2]],World_Bank_Group__2022[Column2]),"")</f>
        <v>63</v>
      </c>
    </row>
    <row r="4" spans="1:17" x14ac:dyDescent="0.25">
      <c r="A4" t="s">
        <v>161</v>
      </c>
      <c r="B4">
        <v>77.13</v>
      </c>
      <c r="C4" t="s">
        <v>1213</v>
      </c>
      <c r="D4" t="s">
        <v>1314</v>
      </c>
      <c r="E4" t="s">
        <v>1315</v>
      </c>
      <c r="F4" t="s">
        <v>1316</v>
      </c>
      <c r="G4" t="s">
        <v>961</v>
      </c>
      <c r="H4" t="s">
        <v>1317</v>
      </c>
      <c r="I4" t="s">
        <v>1318</v>
      </c>
      <c r="J4" t="s">
        <v>1319</v>
      </c>
      <c r="K4" t="s">
        <v>1320</v>
      </c>
      <c r="L4" t="s">
        <v>1321</v>
      </c>
      <c r="M4" t="s">
        <v>832</v>
      </c>
      <c r="N4" t="s">
        <v>1313</v>
      </c>
      <c r="O4" t="s">
        <v>1136</v>
      </c>
      <c r="P4" t="s">
        <v>5</v>
      </c>
      <c r="Q4">
        <f>IFERROR(RANK(World_Bank_Group__2022[[#This Row],[Column2]],World_Bank_Group__2022[Column2]),"")</f>
        <v>61</v>
      </c>
    </row>
    <row r="5" spans="1:17" x14ac:dyDescent="0.25">
      <c r="A5" t="s">
        <v>247</v>
      </c>
      <c r="B5">
        <v>61.93</v>
      </c>
      <c r="C5" t="s">
        <v>2230</v>
      </c>
      <c r="D5" t="s">
        <v>2231</v>
      </c>
      <c r="E5" t="s">
        <v>1707</v>
      </c>
      <c r="F5" t="s">
        <v>2232</v>
      </c>
      <c r="G5" t="s">
        <v>2233</v>
      </c>
      <c r="H5" t="s">
        <v>2234</v>
      </c>
      <c r="I5" t="s">
        <v>970</v>
      </c>
      <c r="J5" t="s">
        <v>2235</v>
      </c>
      <c r="K5" t="s">
        <v>2236</v>
      </c>
      <c r="L5" t="s">
        <v>2200</v>
      </c>
      <c r="M5" t="s">
        <v>1627</v>
      </c>
      <c r="N5" t="s">
        <v>2229</v>
      </c>
      <c r="O5" t="s">
        <v>1993</v>
      </c>
      <c r="P5" t="s">
        <v>5</v>
      </c>
      <c r="Q5">
        <f>IFERROR(RANK(World_Bank_Group__2022[[#This Row],[Column2]],World_Bank_Group__2022[Column2]),"")</f>
        <v>176</v>
      </c>
    </row>
    <row r="6" spans="1:17" x14ac:dyDescent="0.25">
      <c r="A6" t="s">
        <v>101</v>
      </c>
      <c r="B6">
        <v>79.239999999999995</v>
      </c>
      <c r="C6" t="s">
        <v>1168</v>
      </c>
      <c r="D6" t="s">
        <v>1102</v>
      </c>
      <c r="E6" t="s">
        <v>1169</v>
      </c>
      <c r="F6" t="s">
        <v>1170</v>
      </c>
      <c r="G6" t="s">
        <v>1171</v>
      </c>
      <c r="H6" t="s">
        <v>1172</v>
      </c>
      <c r="I6" t="s">
        <v>948</v>
      </c>
      <c r="J6" t="s">
        <v>1173</v>
      </c>
      <c r="K6" t="s">
        <v>1174</v>
      </c>
      <c r="L6" t="s">
        <v>1175</v>
      </c>
      <c r="M6" t="s">
        <v>1176</v>
      </c>
      <c r="N6" t="s">
        <v>1167</v>
      </c>
      <c r="O6" t="s">
        <v>824</v>
      </c>
      <c r="P6" t="s">
        <v>5</v>
      </c>
      <c r="Q6">
        <f>IFERROR(RANK(World_Bank_Group__2022[[#This Row],[Column2]],World_Bank_Group__2022[Column2]),"")</f>
        <v>45</v>
      </c>
    </row>
    <row r="7" spans="1:17" x14ac:dyDescent="0.25">
      <c r="A7" t="s">
        <v>93</v>
      </c>
      <c r="B7">
        <v>76.06</v>
      </c>
      <c r="C7" t="s">
        <v>1348</v>
      </c>
      <c r="D7" t="s">
        <v>1010</v>
      </c>
      <c r="E7" t="s">
        <v>1373</v>
      </c>
      <c r="F7" t="s">
        <v>1220</v>
      </c>
      <c r="G7" t="s">
        <v>1374</v>
      </c>
      <c r="H7" t="s">
        <v>1375</v>
      </c>
      <c r="I7" t="s">
        <v>1376</v>
      </c>
      <c r="J7" t="s">
        <v>1377</v>
      </c>
      <c r="K7" t="s">
        <v>890</v>
      </c>
      <c r="L7" t="s">
        <v>1378</v>
      </c>
      <c r="M7" t="s">
        <v>1269</v>
      </c>
      <c r="N7" t="s">
        <v>1372</v>
      </c>
      <c r="O7" t="s">
        <v>1379</v>
      </c>
      <c r="P7" t="s">
        <v>5</v>
      </c>
      <c r="Q7">
        <f>IFERROR(RANK(World_Bank_Group__2022[[#This Row],[Column2]],World_Bank_Group__2022[Column2]),"")</f>
        <v>68</v>
      </c>
    </row>
    <row r="8" spans="1:17" x14ac:dyDescent="0.25">
      <c r="A8" t="s">
        <v>135</v>
      </c>
      <c r="B8">
        <v>73.37</v>
      </c>
      <c r="C8" t="s">
        <v>1669</v>
      </c>
      <c r="D8" t="s">
        <v>1670</v>
      </c>
      <c r="E8" t="s">
        <v>1671</v>
      </c>
      <c r="F8" t="s">
        <v>1672</v>
      </c>
      <c r="G8" t="s">
        <v>1364</v>
      </c>
      <c r="H8" t="s">
        <v>1244</v>
      </c>
      <c r="I8" t="s">
        <v>1673</v>
      </c>
      <c r="J8" t="s">
        <v>1674</v>
      </c>
      <c r="K8" t="s">
        <v>993</v>
      </c>
      <c r="L8" t="s">
        <v>1675</v>
      </c>
      <c r="M8" t="s">
        <v>1676</v>
      </c>
      <c r="N8" t="s">
        <v>1561</v>
      </c>
      <c r="O8" t="s">
        <v>1677</v>
      </c>
      <c r="P8" t="s">
        <v>5</v>
      </c>
      <c r="Q8">
        <f>IFERROR(RANK(World_Bank_Group__2022[[#This Row],[Column2]],World_Bank_Group__2022[Column2]),"")</f>
        <v>103</v>
      </c>
    </row>
    <row r="9" spans="1:17" x14ac:dyDescent="0.25">
      <c r="A9" t="s">
        <v>435</v>
      </c>
      <c r="B9">
        <v>74.989999999999995</v>
      </c>
      <c r="C9" t="s">
        <v>1432</v>
      </c>
      <c r="D9" t="s">
        <v>1433</v>
      </c>
      <c r="E9" t="s">
        <v>1434</v>
      </c>
      <c r="F9" t="s">
        <v>1435</v>
      </c>
      <c r="G9" t="s">
        <v>845</v>
      </c>
      <c r="H9" t="s">
        <v>1436</v>
      </c>
      <c r="I9" t="s">
        <v>1186</v>
      </c>
      <c r="J9" t="s">
        <v>1437</v>
      </c>
      <c r="K9" t="s">
        <v>1438</v>
      </c>
      <c r="L9" t="s">
        <v>1439</v>
      </c>
      <c r="M9" t="s">
        <v>1338</v>
      </c>
      <c r="N9" t="s">
        <v>1431</v>
      </c>
      <c r="O9" t="s">
        <v>1440</v>
      </c>
      <c r="P9" t="s">
        <v>5</v>
      </c>
      <c r="Q9">
        <f>IFERROR(RANK(World_Bank_Group__2022[[#This Row],[Column2]],World_Bank_Group__2022[Column2]),"")</f>
        <v>75</v>
      </c>
    </row>
    <row r="10" spans="1:17" x14ac:dyDescent="0.25">
      <c r="A10" t="s">
        <v>26</v>
      </c>
      <c r="B10">
        <v>83.2</v>
      </c>
      <c r="C10" t="s">
        <v>846</v>
      </c>
      <c r="D10" t="s">
        <v>847</v>
      </c>
      <c r="E10" t="s">
        <v>838</v>
      </c>
      <c r="F10" t="s">
        <v>848</v>
      </c>
      <c r="G10" t="s">
        <v>849</v>
      </c>
      <c r="H10" t="s">
        <v>843</v>
      </c>
      <c r="I10" t="s">
        <v>850</v>
      </c>
      <c r="J10" t="s">
        <v>828</v>
      </c>
      <c r="K10" t="s">
        <v>851</v>
      </c>
      <c r="L10" t="s">
        <v>836</v>
      </c>
      <c r="M10" t="s">
        <v>852</v>
      </c>
      <c r="N10" t="s">
        <v>828</v>
      </c>
      <c r="O10" t="s">
        <v>850</v>
      </c>
      <c r="P10" t="s">
        <v>5</v>
      </c>
      <c r="Q10">
        <f>IFERROR(RANK(World_Bank_Group__2022[[#This Row],[Column2]],World_Bank_Group__2022[Column2]),"")</f>
        <v>7</v>
      </c>
    </row>
    <row r="11" spans="1:17" x14ac:dyDescent="0.25">
      <c r="A11" t="s">
        <v>51</v>
      </c>
      <c r="B11">
        <v>81.09</v>
      </c>
      <c r="C11" t="s">
        <v>997</v>
      </c>
      <c r="D11" t="s">
        <v>896</v>
      </c>
      <c r="E11" t="s">
        <v>1055</v>
      </c>
      <c r="F11" t="s">
        <v>1056</v>
      </c>
      <c r="G11" t="s">
        <v>784</v>
      </c>
      <c r="H11" t="s">
        <v>1057</v>
      </c>
      <c r="I11" t="s">
        <v>907</v>
      </c>
      <c r="J11" t="s">
        <v>1046</v>
      </c>
      <c r="K11" t="s">
        <v>864</v>
      </c>
      <c r="L11" t="s">
        <v>1046</v>
      </c>
      <c r="M11" t="s">
        <v>852</v>
      </c>
      <c r="N11" t="s">
        <v>1054</v>
      </c>
      <c r="O11" t="s">
        <v>1053</v>
      </c>
      <c r="P11" t="s">
        <v>5</v>
      </c>
      <c r="Q11">
        <f>IFERROR(RANK(World_Bank_Group__2022[[#This Row],[Column2]],World_Bank_Group__2022[Column2]),"")</f>
        <v>33</v>
      </c>
    </row>
    <row r="12" spans="1:17" x14ac:dyDescent="0.25">
      <c r="A12" t="s">
        <v>155</v>
      </c>
      <c r="B12">
        <v>73.489999999999995</v>
      </c>
      <c r="C12" t="s">
        <v>1637</v>
      </c>
      <c r="D12" t="s">
        <v>1436</v>
      </c>
      <c r="E12" t="s">
        <v>927</v>
      </c>
      <c r="F12" t="s">
        <v>1638</v>
      </c>
      <c r="G12" t="s">
        <v>1639</v>
      </c>
      <c r="H12" t="s">
        <v>1640</v>
      </c>
      <c r="I12" t="s">
        <v>1641</v>
      </c>
      <c r="J12" t="s">
        <v>1642</v>
      </c>
      <c r="K12" t="s">
        <v>1422</v>
      </c>
      <c r="L12" t="s">
        <v>1643</v>
      </c>
      <c r="M12" t="s">
        <v>1644</v>
      </c>
      <c r="N12" t="s">
        <v>1636</v>
      </c>
      <c r="O12" t="s">
        <v>1353</v>
      </c>
      <c r="P12" t="s">
        <v>5</v>
      </c>
      <c r="Q12">
        <f>IFERROR(RANK(World_Bank_Group__2022[[#This Row],[Column2]],World_Bank_Group__2022[Column2]),"")</f>
        <v>99</v>
      </c>
    </row>
    <row r="13" spans="1:17" x14ac:dyDescent="0.25">
      <c r="A13" t="s">
        <v>104</v>
      </c>
      <c r="B13">
        <v>74.36</v>
      </c>
      <c r="C13" t="s">
        <v>1559</v>
      </c>
      <c r="D13" t="s">
        <v>1560</v>
      </c>
      <c r="E13" t="s">
        <v>1060</v>
      </c>
      <c r="F13" t="s">
        <v>1561</v>
      </c>
      <c r="G13" t="s">
        <v>1562</v>
      </c>
      <c r="H13" t="s">
        <v>1563</v>
      </c>
      <c r="I13" t="s">
        <v>1564</v>
      </c>
      <c r="J13" t="s">
        <v>1565</v>
      </c>
      <c r="K13" t="s">
        <v>1566</v>
      </c>
      <c r="L13" t="s">
        <v>1567</v>
      </c>
      <c r="M13" t="s">
        <v>1568</v>
      </c>
      <c r="N13" t="s">
        <v>1552</v>
      </c>
      <c r="O13" t="s">
        <v>1569</v>
      </c>
      <c r="P13" t="s">
        <v>5</v>
      </c>
      <c r="Q13">
        <f>IFERROR(RANK(World_Bank_Group__2022[[#This Row],[Column2]],World_Bank_Group__2022[Column2]),"")</f>
        <v>88</v>
      </c>
    </row>
    <row r="14" spans="1:17" x14ac:dyDescent="0.25">
      <c r="A14" t="s">
        <v>70</v>
      </c>
      <c r="B14">
        <v>79.25</v>
      </c>
      <c r="C14" t="s">
        <v>1157</v>
      </c>
      <c r="D14" t="s">
        <v>1158</v>
      </c>
      <c r="E14" t="s">
        <v>1159</v>
      </c>
      <c r="F14" t="s">
        <v>1160</v>
      </c>
      <c r="G14" t="s">
        <v>971</v>
      </c>
      <c r="H14" t="s">
        <v>1161</v>
      </c>
      <c r="I14" t="s">
        <v>1162</v>
      </c>
      <c r="J14" t="s">
        <v>1163</v>
      </c>
      <c r="K14" t="s">
        <v>1164</v>
      </c>
      <c r="L14" t="s">
        <v>1165</v>
      </c>
      <c r="M14" t="s">
        <v>972</v>
      </c>
      <c r="N14" t="s">
        <v>1156</v>
      </c>
      <c r="O14" t="s">
        <v>1166</v>
      </c>
      <c r="P14" t="s">
        <v>5</v>
      </c>
      <c r="Q14">
        <f>IFERROR(RANK(World_Bank_Group__2022[[#This Row],[Column2]],World_Bank_Group__2022[Column2]),"")</f>
        <v>44</v>
      </c>
    </row>
    <row r="15" spans="1:17" x14ac:dyDescent="0.25">
      <c r="A15" t="s">
        <v>218</v>
      </c>
      <c r="B15">
        <v>73.7</v>
      </c>
      <c r="C15" t="s">
        <v>1608</v>
      </c>
      <c r="D15" t="s">
        <v>1352</v>
      </c>
      <c r="E15" t="s">
        <v>901</v>
      </c>
      <c r="F15" t="s">
        <v>1609</v>
      </c>
      <c r="G15" t="s">
        <v>1610</v>
      </c>
      <c r="H15" t="s">
        <v>1421</v>
      </c>
      <c r="I15" t="s">
        <v>1162</v>
      </c>
      <c r="J15" t="s">
        <v>1611</v>
      </c>
      <c r="K15" t="s">
        <v>888</v>
      </c>
      <c r="L15" t="s">
        <v>1612</v>
      </c>
      <c r="M15" t="s">
        <v>1512</v>
      </c>
      <c r="N15" t="s">
        <v>1247</v>
      </c>
      <c r="O15" t="s">
        <v>1613</v>
      </c>
      <c r="P15" t="s">
        <v>5</v>
      </c>
      <c r="Q15">
        <f>IFERROR(RANK(World_Bank_Group__2022[[#This Row],[Column2]],World_Bank_Group__2022[Column2]),"")</f>
        <v>95</v>
      </c>
    </row>
    <row r="16" spans="1:17" x14ac:dyDescent="0.25">
      <c r="A16" t="s">
        <v>111</v>
      </c>
      <c r="B16">
        <v>77.709999999999994</v>
      </c>
      <c r="C16" t="s">
        <v>1275</v>
      </c>
      <c r="D16" t="s">
        <v>1276</v>
      </c>
      <c r="E16" t="s">
        <v>1085</v>
      </c>
      <c r="F16" t="s">
        <v>1277</v>
      </c>
      <c r="G16" t="s">
        <v>817</v>
      </c>
      <c r="H16" t="s">
        <v>1278</v>
      </c>
      <c r="I16" t="s">
        <v>1042</v>
      </c>
      <c r="J16" t="s">
        <v>1279</v>
      </c>
      <c r="K16" t="s">
        <v>1214</v>
      </c>
      <c r="L16" t="s">
        <v>1232</v>
      </c>
      <c r="M16" t="s">
        <v>1042</v>
      </c>
      <c r="N16" t="s">
        <v>1274</v>
      </c>
      <c r="O16" t="s">
        <v>892</v>
      </c>
      <c r="P16" t="s">
        <v>5</v>
      </c>
      <c r="Q16">
        <f>IFERROR(RANK(World_Bank_Group__2022[[#This Row],[Column2]],World_Bank_Group__2022[Column2]),"")</f>
        <v>56</v>
      </c>
    </row>
    <row r="17" spans="1:17" x14ac:dyDescent="0.25">
      <c r="A17" t="s">
        <v>122</v>
      </c>
      <c r="B17">
        <v>73.11</v>
      </c>
      <c r="C17" t="s">
        <v>1679</v>
      </c>
      <c r="D17" t="s">
        <v>1680</v>
      </c>
      <c r="E17" t="s">
        <v>1681</v>
      </c>
      <c r="F17" t="s">
        <v>1396</v>
      </c>
      <c r="G17" t="s">
        <v>1493</v>
      </c>
      <c r="H17" t="s">
        <v>1477</v>
      </c>
      <c r="I17" t="s">
        <v>1682</v>
      </c>
      <c r="J17" t="s">
        <v>1683</v>
      </c>
      <c r="K17" t="s">
        <v>985</v>
      </c>
      <c r="L17" t="s">
        <v>1684</v>
      </c>
      <c r="M17" t="s">
        <v>1176</v>
      </c>
      <c r="N17" t="s">
        <v>1678</v>
      </c>
      <c r="O17" t="s">
        <v>1685</v>
      </c>
      <c r="P17" t="s">
        <v>5</v>
      </c>
      <c r="Q17">
        <f>IFERROR(RANK(World_Bank_Group__2022[[#This Row],[Column2]],World_Bank_Group__2022[Column2]),"")</f>
        <v>104</v>
      </c>
    </row>
    <row r="18" spans="1:17" x14ac:dyDescent="0.25">
      <c r="A18" t="s">
        <v>30</v>
      </c>
      <c r="B18">
        <v>81.7</v>
      </c>
      <c r="C18" t="s">
        <v>980</v>
      </c>
      <c r="D18" t="s">
        <v>830</v>
      </c>
      <c r="E18" t="s">
        <v>981</v>
      </c>
      <c r="F18" t="s">
        <v>982</v>
      </c>
      <c r="G18" t="s">
        <v>829</v>
      </c>
      <c r="H18" t="s">
        <v>983</v>
      </c>
      <c r="I18" t="s">
        <v>897</v>
      </c>
      <c r="J18" t="s">
        <v>799</v>
      </c>
      <c r="K18" t="s">
        <v>903</v>
      </c>
      <c r="L18" t="s">
        <v>984</v>
      </c>
      <c r="M18" t="s">
        <v>985</v>
      </c>
      <c r="N18" t="s">
        <v>979</v>
      </c>
      <c r="O18" t="s">
        <v>834</v>
      </c>
      <c r="P18" t="s">
        <v>5</v>
      </c>
      <c r="Q18">
        <f>IFERROR(RANK(World_Bank_Group__2022[[#This Row],[Column2]],World_Bank_Group__2022[Column2]),"")</f>
        <v>24</v>
      </c>
    </row>
    <row r="19" spans="1:17" x14ac:dyDescent="0.25">
      <c r="A19" t="s">
        <v>200</v>
      </c>
      <c r="B19">
        <v>70.959999999999994</v>
      </c>
      <c r="C19" t="s">
        <v>1822</v>
      </c>
      <c r="D19" t="s">
        <v>1823</v>
      </c>
      <c r="E19" t="s">
        <v>1824</v>
      </c>
      <c r="F19" t="s">
        <v>1825</v>
      </c>
      <c r="G19" t="s">
        <v>1205</v>
      </c>
      <c r="H19" t="s">
        <v>1826</v>
      </c>
      <c r="I19" t="s">
        <v>1566</v>
      </c>
      <c r="J19" t="s">
        <v>1348</v>
      </c>
      <c r="K19" t="s">
        <v>1827</v>
      </c>
      <c r="L19" t="s">
        <v>1828</v>
      </c>
      <c r="M19" t="s">
        <v>972</v>
      </c>
      <c r="N19" t="s">
        <v>1821</v>
      </c>
      <c r="O19" t="s">
        <v>1829</v>
      </c>
      <c r="P19" t="s">
        <v>5</v>
      </c>
      <c r="Q19">
        <f>IFERROR(RANK(World_Bank_Group__2022[[#This Row],[Column2]],World_Bank_Group__2022[Column2]),"")</f>
        <v>123</v>
      </c>
    </row>
    <row r="20" spans="1:17" x14ac:dyDescent="0.25">
      <c r="A20" t="s">
        <v>282</v>
      </c>
      <c r="B20">
        <v>59.95</v>
      </c>
      <c r="C20" t="s">
        <v>2286</v>
      </c>
      <c r="D20" t="s">
        <v>2287</v>
      </c>
      <c r="E20" t="s">
        <v>2288</v>
      </c>
      <c r="F20" t="s">
        <v>2269</v>
      </c>
      <c r="G20" t="s">
        <v>1676</v>
      </c>
      <c r="H20" t="s">
        <v>2289</v>
      </c>
      <c r="I20" t="s">
        <v>1887</v>
      </c>
      <c r="J20" t="s">
        <v>2290</v>
      </c>
      <c r="K20" t="s">
        <v>1592</v>
      </c>
      <c r="L20" t="s">
        <v>2291</v>
      </c>
      <c r="M20" t="s">
        <v>1129</v>
      </c>
      <c r="N20" t="s">
        <v>2285</v>
      </c>
      <c r="O20" t="s">
        <v>890</v>
      </c>
      <c r="P20" t="s">
        <v>5</v>
      </c>
      <c r="Q20">
        <f>IFERROR(RANK(World_Bank_Group__2022[[#This Row],[Column2]],World_Bank_Group__2022[Column2]),"")</f>
        <v>184</v>
      </c>
    </row>
    <row r="21" spans="1:17" x14ac:dyDescent="0.25">
      <c r="A21" t="s">
        <v>339</v>
      </c>
      <c r="B21">
        <v>81.569999999999993</v>
      </c>
      <c r="C21" t="s">
        <v>1004</v>
      </c>
      <c r="D21" t="s">
        <v>1005</v>
      </c>
      <c r="E21" t="s">
        <v>801</v>
      </c>
      <c r="F21" t="s">
        <v>988</v>
      </c>
      <c r="G21" t="s">
        <v>1006</v>
      </c>
      <c r="H21" t="s">
        <v>1007</v>
      </c>
      <c r="I21" t="s">
        <v>851</v>
      </c>
      <c r="J21" t="s">
        <v>1008</v>
      </c>
      <c r="K21" t="s">
        <v>1009</v>
      </c>
      <c r="L21" t="s">
        <v>1010</v>
      </c>
      <c r="M21" t="s">
        <v>1011</v>
      </c>
      <c r="N21" t="s">
        <v>1003</v>
      </c>
      <c r="O21" t="s">
        <v>1012</v>
      </c>
      <c r="P21" t="s">
        <v>5</v>
      </c>
      <c r="Q21">
        <f>IFERROR(RANK(World_Bank_Group__2022[[#This Row],[Column2]],World_Bank_Group__2022[Column2]),"")</f>
        <v>27</v>
      </c>
    </row>
    <row r="22" spans="1:17" x14ac:dyDescent="0.25">
      <c r="A22" t="s">
        <v>211</v>
      </c>
      <c r="B22">
        <v>72.23</v>
      </c>
      <c r="C22" t="s">
        <v>1731</v>
      </c>
      <c r="D22" t="s">
        <v>1237</v>
      </c>
      <c r="E22" t="s">
        <v>1732</v>
      </c>
      <c r="F22" t="s">
        <v>1733</v>
      </c>
      <c r="G22" t="s">
        <v>1734</v>
      </c>
      <c r="H22" t="s">
        <v>1735</v>
      </c>
      <c r="I22" t="s">
        <v>781</v>
      </c>
      <c r="J22" t="s">
        <v>1481</v>
      </c>
      <c r="K22" t="s">
        <v>779</v>
      </c>
      <c r="L22" t="s">
        <v>1736</v>
      </c>
      <c r="M22" t="s">
        <v>888</v>
      </c>
      <c r="N22" t="s">
        <v>1730</v>
      </c>
      <c r="O22" t="s">
        <v>1704</v>
      </c>
      <c r="P22" t="s">
        <v>5</v>
      </c>
      <c r="Q22">
        <f>IFERROR(RANK(World_Bank_Group__2022[[#This Row],[Column2]],World_Bank_Group__2022[Column2]),"")</f>
        <v>110</v>
      </c>
    </row>
    <row r="23" spans="1:17" x14ac:dyDescent="0.25">
      <c r="A23" t="s">
        <v>205</v>
      </c>
      <c r="B23">
        <v>64.930000000000007</v>
      </c>
      <c r="C23" t="s">
        <v>2117</v>
      </c>
      <c r="D23" t="s">
        <v>1988</v>
      </c>
      <c r="E23" t="s">
        <v>2118</v>
      </c>
      <c r="F23" t="s">
        <v>2119</v>
      </c>
      <c r="G23" t="s">
        <v>1182</v>
      </c>
      <c r="H23" t="s">
        <v>2120</v>
      </c>
      <c r="I23" t="s">
        <v>2121</v>
      </c>
      <c r="J23" t="s">
        <v>2122</v>
      </c>
      <c r="K23" t="s">
        <v>1162</v>
      </c>
      <c r="L23" t="s">
        <v>2123</v>
      </c>
      <c r="M23" t="s">
        <v>2124</v>
      </c>
      <c r="N23" t="s">
        <v>2116</v>
      </c>
      <c r="O23" t="s">
        <v>2003</v>
      </c>
      <c r="P23" t="s">
        <v>5</v>
      </c>
      <c r="Q23">
        <f>IFERROR(RANK(World_Bank_Group__2022[[#This Row],[Column2]],World_Bank_Group__2022[Column2]),"")</f>
        <v>161</v>
      </c>
    </row>
    <row r="24" spans="1:17" x14ac:dyDescent="0.25">
      <c r="A24" t="s">
        <v>141</v>
      </c>
      <c r="B24">
        <v>75.290000000000006</v>
      </c>
      <c r="C24" t="s">
        <v>1424</v>
      </c>
      <c r="D24" t="s">
        <v>1425</v>
      </c>
      <c r="E24" t="s">
        <v>1426</v>
      </c>
      <c r="F24" t="s">
        <v>1427</v>
      </c>
      <c r="G24" t="s">
        <v>1428</v>
      </c>
      <c r="H24" t="s">
        <v>1061</v>
      </c>
      <c r="I24" t="s">
        <v>1131</v>
      </c>
      <c r="J24" t="s">
        <v>1346</v>
      </c>
      <c r="K24" t="s">
        <v>1429</v>
      </c>
      <c r="L24" t="s">
        <v>1415</v>
      </c>
      <c r="M24" t="s">
        <v>968</v>
      </c>
      <c r="N24" t="s">
        <v>1423</v>
      </c>
      <c r="O24" t="s">
        <v>1430</v>
      </c>
      <c r="P24" t="s">
        <v>5</v>
      </c>
      <c r="Q24">
        <f>IFERROR(RANK(World_Bank_Group__2022[[#This Row],[Column2]],World_Bank_Group__2022[Column2]),"")</f>
        <v>74</v>
      </c>
    </row>
    <row r="25" spans="1:17" x14ac:dyDescent="0.25">
      <c r="A25" t="s">
        <v>194</v>
      </c>
      <c r="B25">
        <v>65.91</v>
      </c>
      <c r="C25" t="s">
        <v>2070</v>
      </c>
      <c r="D25" t="s">
        <v>2071</v>
      </c>
      <c r="E25" t="s">
        <v>2072</v>
      </c>
      <c r="F25" t="s">
        <v>2073</v>
      </c>
      <c r="G25" t="s">
        <v>1259</v>
      </c>
      <c r="H25" t="s">
        <v>2074</v>
      </c>
      <c r="I25" t="s">
        <v>1214</v>
      </c>
      <c r="J25" t="s">
        <v>2075</v>
      </c>
      <c r="K25" t="s">
        <v>2076</v>
      </c>
      <c r="L25" t="s">
        <v>2077</v>
      </c>
      <c r="M25" t="s">
        <v>1228</v>
      </c>
      <c r="N25" t="s">
        <v>2069</v>
      </c>
      <c r="O25" t="s">
        <v>892</v>
      </c>
      <c r="P25" t="s">
        <v>5</v>
      </c>
      <c r="Q25">
        <f>IFERROR(RANK(World_Bank_Group__2022[[#This Row],[Column2]],World_Bank_Group__2022[Column2]),"")</f>
        <v>155</v>
      </c>
    </row>
    <row r="26" spans="1:17" x14ac:dyDescent="0.25">
      <c r="A26" t="s">
        <v>156</v>
      </c>
      <c r="B26">
        <v>73.42</v>
      </c>
      <c r="C26" t="s">
        <v>1654</v>
      </c>
      <c r="D26" t="s">
        <v>1537</v>
      </c>
      <c r="E26" t="s">
        <v>1655</v>
      </c>
      <c r="F26" t="s">
        <v>1656</v>
      </c>
      <c r="G26" t="s">
        <v>1657</v>
      </c>
      <c r="H26" t="s">
        <v>1399</v>
      </c>
      <c r="I26" t="s">
        <v>1658</v>
      </c>
      <c r="J26" t="s">
        <v>1659</v>
      </c>
      <c r="K26" t="s">
        <v>1440</v>
      </c>
      <c r="L26" t="s">
        <v>1660</v>
      </c>
      <c r="M26" t="s">
        <v>1269</v>
      </c>
      <c r="N26" t="s">
        <v>1653</v>
      </c>
      <c r="O26" t="s">
        <v>1661</v>
      </c>
      <c r="P26" t="s">
        <v>5</v>
      </c>
      <c r="Q26">
        <f>IFERROR(RANK(World_Bank_Group__2022[[#This Row],[Column2]],World_Bank_Group__2022[Column2]),"")</f>
        <v>101</v>
      </c>
    </row>
    <row r="27" spans="1:17" x14ac:dyDescent="0.25">
      <c r="A27" t="s">
        <v>102</v>
      </c>
      <c r="B27">
        <v>74.55</v>
      </c>
      <c r="C27" t="s">
        <v>1519</v>
      </c>
      <c r="D27" t="s">
        <v>1520</v>
      </c>
      <c r="E27" t="s">
        <v>1444</v>
      </c>
      <c r="F27" t="s">
        <v>1511</v>
      </c>
      <c r="G27" t="s">
        <v>995</v>
      </c>
      <c r="H27" t="s">
        <v>1521</v>
      </c>
      <c r="I27" t="s">
        <v>863</v>
      </c>
      <c r="J27" t="s">
        <v>1289</v>
      </c>
      <c r="K27" t="s">
        <v>874</v>
      </c>
      <c r="L27" t="s">
        <v>1522</v>
      </c>
      <c r="M27" t="s">
        <v>985</v>
      </c>
      <c r="N27" t="s">
        <v>1518</v>
      </c>
      <c r="O27" t="s">
        <v>881</v>
      </c>
      <c r="P27" t="s">
        <v>5</v>
      </c>
      <c r="Q27">
        <f>IFERROR(RANK(World_Bank_Group__2022[[#This Row],[Column2]],World_Bank_Group__2022[Column2]),"")</f>
        <v>84</v>
      </c>
    </row>
    <row r="28" spans="1:17" x14ac:dyDescent="0.25">
      <c r="A28" t="s">
        <v>125</v>
      </c>
      <c r="B28">
        <v>74.36</v>
      </c>
      <c r="C28" t="s">
        <v>1553</v>
      </c>
      <c r="D28" t="s">
        <v>1100</v>
      </c>
      <c r="E28" t="s">
        <v>1554</v>
      </c>
      <c r="F28" t="s">
        <v>1555</v>
      </c>
      <c r="G28" t="s">
        <v>845</v>
      </c>
      <c r="H28" t="s">
        <v>1316</v>
      </c>
      <c r="I28" t="s">
        <v>1556</v>
      </c>
      <c r="J28" t="s">
        <v>1557</v>
      </c>
      <c r="K28" t="s">
        <v>1495</v>
      </c>
      <c r="L28" t="s">
        <v>1558</v>
      </c>
      <c r="M28" t="s">
        <v>975</v>
      </c>
      <c r="N28" t="s">
        <v>1552</v>
      </c>
      <c r="O28" t="s">
        <v>859</v>
      </c>
      <c r="P28" t="s">
        <v>5</v>
      </c>
      <c r="Q28">
        <f>IFERROR(RANK(World_Bank_Group__2022[[#This Row],[Column2]],World_Bank_Group__2022[Column2]),"")</f>
        <v>88</v>
      </c>
    </row>
    <row r="29" spans="1:17" x14ac:dyDescent="0.25">
      <c r="A29" t="s">
        <v>296</v>
      </c>
      <c r="B29">
        <v>59.77</v>
      </c>
      <c r="C29" t="s">
        <v>2300</v>
      </c>
      <c r="D29" t="s">
        <v>2169</v>
      </c>
      <c r="E29" t="s">
        <v>2110</v>
      </c>
      <c r="F29" t="s">
        <v>2301</v>
      </c>
      <c r="G29" t="s">
        <v>1937</v>
      </c>
      <c r="H29" t="s">
        <v>2232</v>
      </c>
      <c r="I29" t="s">
        <v>1708</v>
      </c>
      <c r="J29" t="s">
        <v>2302</v>
      </c>
      <c r="K29" t="s">
        <v>2303</v>
      </c>
      <c r="L29" t="s">
        <v>2304</v>
      </c>
      <c r="M29" t="s">
        <v>1365</v>
      </c>
      <c r="N29" t="s">
        <v>2189</v>
      </c>
      <c r="O29" t="s">
        <v>1592</v>
      </c>
      <c r="P29" t="s">
        <v>5</v>
      </c>
      <c r="Q29">
        <f>IFERROR(RANK(World_Bank_Group__2022[[#This Row],[Column2]],World_Bank_Group__2022[Column2]),"")</f>
        <v>186</v>
      </c>
    </row>
    <row r="30" spans="1:17" x14ac:dyDescent="0.25">
      <c r="A30" t="s">
        <v>300</v>
      </c>
      <c r="B30">
        <v>61.98</v>
      </c>
      <c r="C30" t="s">
        <v>2222</v>
      </c>
      <c r="D30" t="s">
        <v>2033</v>
      </c>
      <c r="E30" t="s">
        <v>2223</v>
      </c>
      <c r="F30" t="s">
        <v>2224</v>
      </c>
      <c r="G30" t="s">
        <v>2225</v>
      </c>
      <c r="H30" t="s">
        <v>2226</v>
      </c>
      <c r="I30" t="s">
        <v>819</v>
      </c>
      <c r="J30" t="s">
        <v>2227</v>
      </c>
      <c r="K30" t="s">
        <v>851</v>
      </c>
      <c r="L30" t="s">
        <v>2228</v>
      </c>
      <c r="M30" t="s">
        <v>1893</v>
      </c>
      <c r="N30" t="s">
        <v>2196</v>
      </c>
      <c r="O30" t="s">
        <v>1887</v>
      </c>
      <c r="P30" t="s">
        <v>5</v>
      </c>
      <c r="Q30">
        <f>IFERROR(RANK(World_Bank_Group__2022[[#This Row],[Column2]],World_Bank_Group__2022[Column2]),"")</f>
        <v>175</v>
      </c>
    </row>
    <row r="31" spans="1:17" x14ac:dyDescent="0.25">
      <c r="A31" t="s">
        <v>1460</v>
      </c>
      <c r="B31">
        <v>74.72</v>
      </c>
      <c r="C31" t="s">
        <v>1462</v>
      </c>
      <c r="D31" t="s">
        <v>1463</v>
      </c>
      <c r="E31" t="s">
        <v>1464</v>
      </c>
      <c r="F31" t="s">
        <v>1465</v>
      </c>
      <c r="G31" t="s">
        <v>1466</v>
      </c>
      <c r="H31" t="s">
        <v>1467</v>
      </c>
      <c r="I31" t="s">
        <v>1104</v>
      </c>
      <c r="J31" t="s">
        <v>1468</v>
      </c>
      <c r="K31" t="s">
        <v>1469</v>
      </c>
      <c r="L31" t="s">
        <v>1470</v>
      </c>
      <c r="M31" t="s">
        <v>1269</v>
      </c>
      <c r="N31" t="s">
        <v>1461</v>
      </c>
      <c r="O31" t="s">
        <v>1471</v>
      </c>
      <c r="P31" t="s">
        <v>5</v>
      </c>
      <c r="Q31">
        <f>IFERROR(RANK(World_Bank_Group__2022[[#This Row],[Column2]],World_Bank_Group__2022[Column2]),"")</f>
        <v>78</v>
      </c>
    </row>
    <row r="32" spans="1:17" x14ac:dyDescent="0.25">
      <c r="A32" t="s">
        <v>245</v>
      </c>
      <c r="B32">
        <v>69.900000000000006</v>
      </c>
      <c r="C32" t="s">
        <v>1888</v>
      </c>
      <c r="D32" t="s">
        <v>1649</v>
      </c>
      <c r="E32" t="s">
        <v>868</v>
      </c>
      <c r="F32" t="s">
        <v>1745</v>
      </c>
      <c r="G32" t="s">
        <v>1506</v>
      </c>
      <c r="H32" t="s">
        <v>1889</v>
      </c>
      <c r="I32" t="s">
        <v>1890</v>
      </c>
      <c r="J32" t="s">
        <v>1884</v>
      </c>
      <c r="K32" t="s">
        <v>1891</v>
      </c>
      <c r="L32" t="s">
        <v>1892</v>
      </c>
      <c r="M32" t="s">
        <v>1893</v>
      </c>
      <c r="N32" t="s">
        <v>1720</v>
      </c>
      <c r="O32" t="s">
        <v>1053</v>
      </c>
      <c r="P32" t="s">
        <v>5</v>
      </c>
      <c r="Q32">
        <f>IFERROR(RANK(World_Bank_Group__2022[[#This Row],[Column2]],World_Bank_Group__2022[Column2]),"")</f>
        <v>133</v>
      </c>
    </row>
    <row r="33" spans="1:17" x14ac:dyDescent="0.25">
      <c r="A33" t="s">
        <v>249</v>
      </c>
      <c r="B33">
        <v>60.96</v>
      </c>
      <c r="C33" t="s">
        <v>2273</v>
      </c>
      <c r="D33" t="s">
        <v>2274</v>
      </c>
      <c r="E33" t="s">
        <v>2275</v>
      </c>
      <c r="F33" t="s">
        <v>2276</v>
      </c>
      <c r="G33" t="s">
        <v>1721</v>
      </c>
      <c r="H33" t="s">
        <v>2211</v>
      </c>
      <c r="I33" t="s">
        <v>859</v>
      </c>
      <c r="J33" t="s">
        <v>2277</v>
      </c>
      <c r="K33" t="s">
        <v>890</v>
      </c>
      <c r="L33" t="s">
        <v>2278</v>
      </c>
      <c r="M33" t="s">
        <v>1205</v>
      </c>
      <c r="N33" t="s">
        <v>2272</v>
      </c>
      <c r="O33" t="s">
        <v>1550</v>
      </c>
      <c r="P33" t="s">
        <v>5</v>
      </c>
      <c r="Q33">
        <f>IFERROR(RANK(World_Bank_Group__2022[[#This Row],[Column2]],World_Bank_Group__2022[Column2]),"")</f>
        <v>182</v>
      </c>
    </row>
    <row r="34" spans="1:17" x14ac:dyDescent="0.25">
      <c r="A34" t="s">
        <v>41</v>
      </c>
      <c r="B34">
        <v>81.3</v>
      </c>
      <c r="C34" t="s">
        <v>1026</v>
      </c>
      <c r="D34" t="s">
        <v>1027</v>
      </c>
      <c r="E34" t="s">
        <v>1028</v>
      </c>
      <c r="F34" t="s">
        <v>1029</v>
      </c>
      <c r="G34" t="s">
        <v>1030</v>
      </c>
      <c r="H34" t="s">
        <v>820</v>
      </c>
      <c r="I34" t="s">
        <v>1031</v>
      </c>
      <c r="J34" t="s">
        <v>1032</v>
      </c>
      <c r="K34" t="s">
        <v>1033</v>
      </c>
      <c r="L34" t="s">
        <v>839</v>
      </c>
      <c r="M34" t="s">
        <v>1034</v>
      </c>
      <c r="N34" t="s">
        <v>837</v>
      </c>
      <c r="O34" t="s">
        <v>1035</v>
      </c>
      <c r="P34" t="s">
        <v>5</v>
      </c>
      <c r="Q34">
        <f>IFERROR(RANK(World_Bank_Group__2022[[#This Row],[Column2]],World_Bank_Group__2022[Column2]),"")</f>
        <v>29</v>
      </c>
    </row>
    <row r="35" spans="1:17" x14ac:dyDescent="0.25">
      <c r="A35" t="s">
        <v>2418</v>
      </c>
      <c r="C35" t="s">
        <v>327</v>
      </c>
      <c r="D35" t="s">
        <v>327</v>
      </c>
      <c r="E35" t="s">
        <v>327</v>
      </c>
      <c r="F35" t="s">
        <v>327</v>
      </c>
      <c r="G35" t="s">
        <v>327</v>
      </c>
      <c r="H35" t="s">
        <v>327</v>
      </c>
      <c r="I35" t="s">
        <v>327</v>
      </c>
      <c r="J35" t="s">
        <v>327</v>
      </c>
      <c r="K35" t="s">
        <v>327</v>
      </c>
      <c r="L35" t="s">
        <v>2419</v>
      </c>
      <c r="M35" t="s">
        <v>327</v>
      </c>
      <c r="N35" t="s">
        <v>327</v>
      </c>
      <c r="O35" t="s">
        <v>327</v>
      </c>
      <c r="P35" t="s">
        <v>5</v>
      </c>
      <c r="Q35" t="str">
        <f>IFERROR(RANK(World_Bank_Group__2022[[#This Row],[Column2]],World_Bank_Group__2022[Column2]),"")</f>
        <v/>
      </c>
    </row>
    <row r="36" spans="1:17" x14ac:dyDescent="0.25">
      <c r="A36" t="s">
        <v>306</v>
      </c>
      <c r="B36">
        <v>54.48</v>
      </c>
      <c r="C36" t="s">
        <v>2383</v>
      </c>
      <c r="D36" t="s">
        <v>2384</v>
      </c>
      <c r="E36" t="s">
        <v>2385</v>
      </c>
      <c r="F36" t="s">
        <v>2386</v>
      </c>
      <c r="G36" t="s">
        <v>1028</v>
      </c>
      <c r="H36" t="s">
        <v>2387</v>
      </c>
      <c r="I36" t="s">
        <v>2388</v>
      </c>
      <c r="J36" t="s">
        <v>2389</v>
      </c>
      <c r="K36" t="s">
        <v>1928</v>
      </c>
      <c r="L36" t="s">
        <v>2390</v>
      </c>
      <c r="M36" t="s">
        <v>1124</v>
      </c>
      <c r="N36" t="s">
        <v>2382</v>
      </c>
      <c r="O36" t="s">
        <v>933</v>
      </c>
      <c r="P36" t="s">
        <v>5</v>
      </c>
      <c r="Q36">
        <f>IFERROR(RANK(World_Bank_Group__2022[[#This Row],[Column2]],World_Bank_Group__2022[Column2]),"")</f>
        <v>197</v>
      </c>
    </row>
    <row r="37" spans="1:17" x14ac:dyDescent="0.25">
      <c r="A37" t="s">
        <v>305</v>
      </c>
      <c r="B37">
        <v>53</v>
      </c>
      <c r="C37" t="s">
        <v>2409</v>
      </c>
      <c r="D37" t="s">
        <v>2410</v>
      </c>
      <c r="E37" t="s">
        <v>2411</v>
      </c>
      <c r="F37" t="s">
        <v>2412</v>
      </c>
      <c r="G37" t="s">
        <v>2413</v>
      </c>
      <c r="H37" t="s">
        <v>2414</v>
      </c>
      <c r="I37" t="s">
        <v>2415</v>
      </c>
      <c r="J37" t="s">
        <v>2416</v>
      </c>
      <c r="K37" t="s">
        <v>1045</v>
      </c>
      <c r="L37" t="s">
        <v>2417</v>
      </c>
      <c r="M37" t="s">
        <v>1414</v>
      </c>
      <c r="N37" t="s">
        <v>2408</v>
      </c>
      <c r="O37" t="s">
        <v>2099</v>
      </c>
      <c r="P37" t="s">
        <v>5</v>
      </c>
      <c r="Q37">
        <f>IFERROR(RANK(World_Bank_Group__2022[[#This Row],[Column2]],World_Bank_Group__2022[Column2]),"")</f>
        <v>200</v>
      </c>
    </row>
    <row r="38" spans="1:17" x14ac:dyDescent="0.25">
      <c r="A38" t="s">
        <v>986</v>
      </c>
      <c r="B38">
        <v>81.58</v>
      </c>
      <c r="C38" t="s">
        <v>988</v>
      </c>
      <c r="D38" t="s">
        <v>989</v>
      </c>
      <c r="E38" t="s">
        <v>990</v>
      </c>
      <c r="F38" t="s">
        <v>991</v>
      </c>
      <c r="G38" t="s">
        <v>992</v>
      </c>
      <c r="H38" t="s">
        <v>969</v>
      </c>
      <c r="I38" t="s">
        <v>993</v>
      </c>
      <c r="J38" t="s">
        <v>994</v>
      </c>
      <c r="K38" t="s">
        <v>995</v>
      </c>
      <c r="L38" t="s">
        <v>996</v>
      </c>
      <c r="M38" t="s">
        <v>883</v>
      </c>
      <c r="N38" t="s">
        <v>987</v>
      </c>
      <c r="O38" t="s">
        <v>923</v>
      </c>
      <c r="P38" t="s">
        <v>5</v>
      </c>
      <c r="Q38">
        <f>IFERROR(RANK(World_Bank_Group__2022[[#This Row],[Column2]],World_Bank_Group__2022[Column2]),"")</f>
        <v>25</v>
      </c>
    </row>
    <row r="39" spans="1:17" x14ac:dyDescent="0.25">
      <c r="A39" t="s">
        <v>86</v>
      </c>
      <c r="B39">
        <v>79.52</v>
      </c>
      <c r="C39" t="s">
        <v>1146</v>
      </c>
      <c r="D39" t="s">
        <v>991</v>
      </c>
      <c r="E39" t="s">
        <v>1147</v>
      </c>
      <c r="F39" t="s">
        <v>1148</v>
      </c>
      <c r="G39" t="s">
        <v>1149</v>
      </c>
      <c r="H39" t="s">
        <v>1150</v>
      </c>
      <c r="I39" t="s">
        <v>1151</v>
      </c>
      <c r="J39" t="s">
        <v>1152</v>
      </c>
      <c r="K39" t="s">
        <v>1153</v>
      </c>
      <c r="L39" t="s">
        <v>1154</v>
      </c>
      <c r="M39" t="s">
        <v>1124</v>
      </c>
      <c r="N39" t="s">
        <v>988</v>
      </c>
      <c r="O39" t="s">
        <v>1155</v>
      </c>
      <c r="P39" t="s">
        <v>5</v>
      </c>
      <c r="Q39">
        <f>IFERROR(RANK(World_Bank_Group__2022[[#This Row],[Column2]],World_Bank_Group__2022[Column2]),"")</f>
        <v>43</v>
      </c>
    </row>
    <row r="40" spans="1:17" x14ac:dyDescent="0.25">
      <c r="A40" t="s">
        <v>133</v>
      </c>
      <c r="B40">
        <v>78.59</v>
      </c>
      <c r="C40" t="s">
        <v>1196</v>
      </c>
      <c r="D40" t="s">
        <v>1197</v>
      </c>
      <c r="E40" t="s">
        <v>1198</v>
      </c>
      <c r="F40" t="s">
        <v>1199</v>
      </c>
      <c r="G40" t="s">
        <v>1200</v>
      </c>
      <c r="H40" t="s">
        <v>1201</v>
      </c>
      <c r="I40" t="s">
        <v>944</v>
      </c>
      <c r="J40" t="s">
        <v>1202</v>
      </c>
      <c r="K40" t="s">
        <v>1129</v>
      </c>
      <c r="L40" t="s">
        <v>1203</v>
      </c>
      <c r="M40" t="s">
        <v>1204</v>
      </c>
      <c r="N40" t="s">
        <v>1195</v>
      </c>
      <c r="O40" t="s">
        <v>1205</v>
      </c>
      <c r="P40" t="s">
        <v>5</v>
      </c>
      <c r="Q40">
        <f>IFERROR(RANK(World_Bank_Group__2022[[#This Row],[Column2]],World_Bank_Group__2022[Column2]),"")</f>
        <v>48</v>
      </c>
    </row>
    <row r="41" spans="1:17" x14ac:dyDescent="0.25">
      <c r="A41" t="s">
        <v>157</v>
      </c>
      <c r="B41">
        <v>73.66</v>
      </c>
      <c r="C41" t="s">
        <v>1614</v>
      </c>
      <c r="D41" t="s">
        <v>1615</v>
      </c>
      <c r="E41" t="s">
        <v>1616</v>
      </c>
      <c r="F41" t="s">
        <v>1580</v>
      </c>
      <c r="G41" t="s">
        <v>829</v>
      </c>
      <c r="H41" t="s">
        <v>1220</v>
      </c>
      <c r="I41" t="s">
        <v>1212</v>
      </c>
      <c r="J41" t="s">
        <v>1617</v>
      </c>
      <c r="K41" t="s">
        <v>1618</v>
      </c>
      <c r="L41" t="s">
        <v>1619</v>
      </c>
      <c r="M41" t="s">
        <v>1171</v>
      </c>
      <c r="N41" t="s">
        <v>1557</v>
      </c>
      <c r="O41" t="s">
        <v>1620</v>
      </c>
      <c r="P41" t="s">
        <v>5</v>
      </c>
      <c r="Q41">
        <f>IFERROR(RANK(World_Bank_Group__2022[[#This Row],[Column2]],World_Bank_Group__2022[Column2]),"")</f>
        <v>96</v>
      </c>
    </row>
    <row r="42" spans="1:17" x14ac:dyDescent="0.25">
      <c r="A42" t="s">
        <v>250</v>
      </c>
      <c r="B42">
        <v>63.68</v>
      </c>
      <c r="C42" t="s">
        <v>2154</v>
      </c>
      <c r="D42" t="s">
        <v>2155</v>
      </c>
      <c r="E42" t="s">
        <v>2156</v>
      </c>
      <c r="F42" t="s">
        <v>2157</v>
      </c>
      <c r="G42" t="s">
        <v>2018</v>
      </c>
      <c r="H42" t="s">
        <v>2158</v>
      </c>
      <c r="I42" t="s">
        <v>851</v>
      </c>
      <c r="J42" t="s">
        <v>2159</v>
      </c>
      <c r="K42" t="s">
        <v>859</v>
      </c>
      <c r="L42" t="s">
        <v>2160</v>
      </c>
      <c r="M42" t="s">
        <v>1545</v>
      </c>
      <c r="N42" t="s">
        <v>2153</v>
      </c>
      <c r="O42" t="s">
        <v>2161</v>
      </c>
      <c r="P42" t="s">
        <v>5</v>
      </c>
      <c r="Q42">
        <f>IFERROR(RANK(World_Bank_Group__2022[[#This Row],[Column2]],World_Bank_Group__2022[Column2]),"")</f>
        <v>166</v>
      </c>
    </row>
    <row r="43" spans="1:17" x14ac:dyDescent="0.25">
      <c r="A43" t="s">
        <v>246</v>
      </c>
      <c r="B43">
        <v>63.05</v>
      </c>
      <c r="C43" t="s">
        <v>2169</v>
      </c>
      <c r="D43" t="s">
        <v>2170</v>
      </c>
      <c r="E43" t="s">
        <v>2171</v>
      </c>
      <c r="F43" t="s">
        <v>2172</v>
      </c>
      <c r="G43" t="s">
        <v>881</v>
      </c>
      <c r="H43" t="s">
        <v>2173</v>
      </c>
      <c r="I43" t="s">
        <v>2174</v>
      </c>
      <c r="J43" t="s">
        <v>2175</v>
      </c>
      <c r="K43" t="s">
        <v>1592</v>
      </c>
      <c r="L43" t="s">
        <v>1961</v>
      </c>
      <c r="M43" t="s">
        <v>2092</v>
      </c>
      <c r="N43" t="s">
        <v>2095</v>
      </c>
      <c r="O43" t="s">
        <v>1893</v>
      </c>
      <c r="P43" t="s">
        <v>5</v>
      </c>
      <c r="Q43">
        <f>IFERROR(RANK(World_Bank_Group__2022[[#This Row],[Column2]],World_Bank_Group__2022[Column2]),"")</f>
        <v>168</v>
      </c>
    </row>
    <row r="44" spans="1:17" x14ac:dyDescent="0.25">
      <c r="A44" t="s">
        <v>114</v>
      </c>
      <c r="B44">
        <v>77.319999999999993</v>
      </c>
      <c r="C44" t="s">
        <v>1298</v>
      </c>
      <c r="D44" t="s">
        <v>1086</v>
      </c>
      <c r="E44" t="s">
        <v>1299</v>
      </c>
      <c r="F44" t="s">
        <v>1300</v>
      </c>
      <c r="G44" t="s">
        <v>845</v>
      </c>
      <c r="H44" t="s">
        <v>1301</v>
      </c>
      <c r="I44" t="s">
        <v>874</v>
      </c>
      <c r="J44" t="s">
        <v>1010</v>
      </c>
      <c r="K44" t="s">
        <v>1302</v>
      </c>
      <c r="L44" t="s">
        <v>1303</v>
      </c>
      <c r="M44" t="s">
        <v>850</v>
      </c>
      <c r="N44" t="s">
        <v>1297</v>
      </c>
      <c r="O44" t="s">
        <v>1304</v>
      </c>
      <c r="P44" t="s">
        <v>5</v>
      </c>
      <c r="Q44">
        <f>IFERROR(RANK(World_Bank_Group__2022[[#This Row],[Column2]],World_Bank_Group__2022[Column2]),"")</f>
        <v>59</v>
      </c>
    </row>
    <row r="45" spans="1:17" x14ac:dyDescent="0.25">
      <c r="A45" t="s">
        <v>2339</v>
      </c>
      <c r="B45">
        <v>58.92</v>
      </c>
      <c r="C45" t="s">
        <v>2341</v>
      </c>
      <c r="D45" t="s">
        <v>2309</v>
      </c>
      <c r="E45" t="s">
        <v>1315</v>
      </c>
      <c r="F45" t="s">
        <v>2342</v>
      </c>
      <c r="G45" t="s">
        <v>2209</v>
      </c>
      <c r="H45" t="s">
        <v>2343</v>
      </c>
      <c r="I45" t="s">
        <v>1034</v>
      </c>
      <c r="J45" t="s">
        <v>2344</v>
      </c>
      <c r="K45" t="s">
        <v>1153</v>
      </c>
      <c r="L45" t="s">
        <v>2252</v>
      </c>
      <c r="M45" t="s">
        <v>1701</v>
      </c>
      <c r="N45" t="s">
        <v>2340</v>
      </c>
      <c r="O45" t="s">
        <v>940</v>
      </c>
      <c r="P45" t="s">
        <v>5</v>
      </c>
      <c r="Q45">
        <f>IFERROR(RANK(World_Bank_Group__2022[[#This Row],[Column2]],World_Bank_Group__2022[Column2]),"")</f>
        <v>192</v>
      </c>
    </row>
    <row r="46" spans="1:17" x14ac:dyDescent="0.25">
      <c r="A46" t="s">
        <v>78</v>
      </c>
      <c r="B46">
        <v>77.58</v>
      </c>
      <c r="C46" t="s">
        <v>1281</v>
      </c>
      <c r="D46" t="s">
        <v>799</v>
      </c>
      <c r="E46" t="s">
        <v>1282</v>
      </c>
      <c r="F46" t="s">
        <v>1283</v>
      </c>
      <c r="G46" t="s">
        <v>1284</v>
      </c>
      <c r="H46" t="s">
        <v>1285</v>
      </c>
      <c r="I46" t="s">
        <v>907</v>
      </c>
      <c r="J46" t="s">
        <v>1178</v>
      </c>
      <c r="K46" t="s">
        <v>897</v>
      </c>
      <c r="L46" t="s">
        <v>1286</v>
      </c>
      <c r="M46" t="s">
        <v>1287</v>
      </c>
      <c r="N46" t="s">
        <v>1280</v>
      </c>
      <c r="O46" t="s">
        <v>932</v>
      </c>
      <c r="P46" t="s">
        <v>5</v>
      </c>
      <c r="Q46">
        <f>IFERROR(RANK(World_Bank_Group__2022[[#This Row],[Column2]],World_Bank_Group__2022[Column2]),"")</f>
        <v>57</v>
      </c>
    </row>
    <row r="47" spans="1:17" x14ac:dyDescent="0.25">
      <c r="A47" t="s">
        <v>149</v>
      </c>
      <c r="B47">
        <v>78.16</v>
      </c>
      <c r="C47" t="s">
        <v>1226</v>
      </c>
      <c r="D47" t="s">
        <v>1227</v>
      </c>
      <c r="E47" t="s">
        <v>1228</v>
      </c>
      <c r="F47" t="s">
        <v>1229</v>
      </c>
      <c r="G47" t="s">
        <v>1076</v>
      </c>
      <c r="H47" t="s">
        <v>1230</v>
      </c>
      <c r="I47" t="s">
        <v>1231</v>
      </c>
      <c r="J47" t="s">
        <v>1232</v>
      </c>
      <c r="K47" t="s">
        <v>1233</v>
      </c>
      <c r="L47" t="s">
        <v>1234</v>
      </c>
      <c r="M47" t="s">
        <v>1235</v>
      </c>
      <c r="N47" t="s">
        <v>1225</v>
      </c>
      <c r="O47" t="s">
        <v>1012</v>
      </c>
      <c r="P47" t="s">
        <v>5</v>
      </c>
      <c r="Q47">
        <f>IFERROR(RANK(World_Bank_Group__2022[[#This Row],[Column2]],World_Bank_Group__2022[Column2]),"")</f>
        <v>51</v>
      </c>
    </row>
    <row r="48" spans="1:17" x14ac:dyDescent="0.25">
      <c r="A48" t="s">
        <v>62</v>
      </c>
      <c r="B48">
        <v>81.89</v>
      </c>
      <c r="C48" t="s">
        <v>963</v>
      </c>
      <c r="D48" t="s">
        <v>964</v>
      </c>
      <c r="E48" t="s">
        <v>965</v>
      </c>
      <c r="F48" t="s">
        <v>966</v>
      </c>
      <c r="G48" t="s">
        <v>967</v>
      </c>
      <c r="H48" t="s">
        <v>958</v>
      </c>
      <c r="I48" t="s">
        <v>968</v>
      </c>
      <c r="J48" t="s">
        <v>969</v>
      </c>
      <c r="K48" t="s">
        <v>970</v>
      </c>
      <c r="L48" t="s">
        <v>846</v>
      </c>
      <c r="M48" t="s">
        <v>971</v>
      </c>
      <c r="N48" t="s">
        <v>962</v>
      </c>
      <c r="O48" t="s">
        <v>972</v>
      </c>
      <c r="P48" t="s">
        <v>5</v>
      </c>
      <c r="Q48">
        <f>IFERROR(RANK(World_Bank_Group__2022[[#This Row],[Column2]],World_Bank_Group__2022[Column2]),"")</f>
        <v>22</v>
      </c>
    </row>
    <row r="49" spans="1:17" x14ac:dyDescent="0.25">
      <c r="A49" t="s">
        <v>1187</v>
      </c>
      <c r="B49">
        <v>79.03</v>
      </c>
      <c r="C49" t="s">
        <v>1189</v>
      </c>
      <c r="D49" t="s">
        <v>983</v>
      </c>
      <c r="E49" t="s">
        <v>942</v>
      </c>
      <c r="F49" t="s">
        <v>1190</v>
      </c>
      <c r="G49" t="s">
        <v>784</v>
      </c>
      <c r="H49" t="s">
        <v>1191</v>
      </c>
      <c r="I49" t="s">
        <v>959</v>
      </c>
      <c r="J49" t="s">
        <v>1192</v>
      </c>
      <c r="K49" t="s">
        <v>1151</v>
      </c>
      <c r="L49" t="s">
        <v>1193</v>
      </c>
      <c r="M49" t="s">
        <v>1194</v>
      </c>
      <c r="N49" t="s">
        <v>1188</v>
      </c>
      <c r="O49" t="s">
        <v>881</v>
      </c>
      <c r="P49" t="s">
        <v>5</v>
      </c>
      <c r="Q49">
        <f>IFERROR(RANK(World_Bank_Group__2022[[#This Row],[Column2]],World_Bank_Group__2022[Column2]),"")</f>
        <v>47</v>
      </c>
    </row>
    <row r="50" spans="1:17" x14ac:dyDescent="0.25">
      <c r="A50" t="s">
        <v>290</v>
      </c>
      <c r="B50">
        <v>59.74</v>
      </c>
      <c r="C50" t="s">
        <v>2306</v>
      </c>
      <c r="D50" t="s">
        <v>2213</v>
      </c>
      <c r="E50" t="s">
        <v>2307</v>
      </c>
      <c r="F50" t="s">
        <v>2308</v>
      </c>
      <c r="G50" t="s">
        <v>2270</v>
      </c>
      <c r="H50" t="s">
        <v>2309</v>
      </c>
      <c r="I50" t="s">
        <v>1722</v>
      </c>
      <c r="J50" t="s">
        <v>2305</v>
      </c>
      <c r="K50" t="s">
        <v>933</v>
      </c>
      <c r="L50" t="s">
        <v>2310</v>
      </c>
      <c r="M50" t="s">
        <v>824</v>
      </c>
      <c r="N50" t="s">
        <v>2305</v>
      </c>
      <c r="O50" t="s">
        <v>1186</v>
      </c>
      <c r="P50" t="s">
        <v>5</v>
      </c>
      <c r="Q50">
        <f>IFERROR(RANK(World_Bank_Group__2022[[#This Row],[Column2]],World_Bank_Group__2022[Column2]),"")</f>
        <v>187</v>
      </c>
    </row>
    <row r="51" spans="1:17" x14ac:dyDescent="0.25">
      <c r="A51" t="s">
        <v>16</v>
      </c>
      <c r="B51">
        <v>81.3</v>
      </c>
      <c r="C51" t="s">
        <v>1023</v>
      </c>
      <c r="D51" t="s">
        <v>828</v>
      </c>
      <c r="E51" t="s">
        <v>1024</v>
      </c>
      <c r="F51" t="s">
        <v>799</v>
      </c>
      <c r="G51" t="s">
        <v>832</v>
      </c>
      <c r="H51" t="s">
        <v>1025</v>
      </c>
      <c r="I51" t="s">
        <v>948</v>
      </c>
      <c r="J51" t="s">
        <v>826</v>
      </c>
      <c r="K51" t="s">
        <v>881</v>
      </c>
      <c r="L51" t="s">
        <v>958</v>
      </c>
      <c r="M51" t="s">
        <v>852</v>
      </c>
      <c r="N51" t="s">
        <v>837</v>
      </c>
      <c r="O51" t="s">
        <v>874</v>
      </c>
      <c r="P51" t="s">
        <v>5</v>
      </c>
      <c r="Q51">
        <f>IFERROR(RANK(World_Bank_Group__2022[[#This Row],[Column2]],World_Bank_Group__2022[Column2]),"")</f>
        <v>29</v>
      </c>
    </row>
    <row r="52" spans="1:17" x14ac:dyDescent="0.25">
      <c r="A52" t="s">
        <v>279</v>
      </c>
      <c r="B52">
        <v>62.86</v>
      </c>
      <c r="C52" t="s">
        <v>2198</v>
      </c>
      <c r="D52" t="s">
        <v>2199</v>
      </c>
      <c r="E52" t="s">
        <v>1267</v>
      </c>
      <c r="F52" t="s">
        <v>2200</v>
      </c>
      <c r="G52" t="s">
        <v>2201</v>
      </c>
      <c r="H52" t="s">
        <v>2202</v>
      </c>
      <c r="I52" t="s">
        <v>2161</v>
      </c>
      <c r="J52" t="s">
        <v>2203</v>
      </c>
      <c r="K52" t="s">
        <v>2161</v>
      </c>
      <c r="L52" t="s">
        <v>2204</v>
      </c>
      <c r="M52" t="s">
        <v>824</v>
      </c>
      <c r="N52" t="s">
        <v>2197</v>
      </c>
      <c r="O52" t="s">
        <v>1958</v>
      </c>
      <c r="P52" t="s">
        <v>5</v>
      </c>
      <c r="Q52">
        <f>IFERROR(RANK(World_Bank_Group__2022[[#This Row],[Column2]],World_Bank_Group__2022[Column2]),"")</f>
        <v>172</v>
      </c>
    </row>
    <row r="53" spans="1:17" x14ac:dyDescent="0.25">
      <c r="A53" t="s">
        <v>168</v>
      </c>
      <c r="B53">
        <v>72.98</v>
      </c>
      <c r="C53" t="s">
        <v>1686</v>
      </c>
      <c r="D53" t="s">
        <v>1687</v>
      </c>
      <c r="E53" t="s">
        <v>1688</v>
      </c>
      <c r="F53" t="s">
        <v>1689</v>
      </c>
      <c r="G53" t="s">
        <v>1644</v>
      </c>
      <c r="H53" t="s">
        <v>1690</v>
      </c>
      <c r="I53" t="s">
        <v>1691</v>
      </c>
      <c r="J53" t="s">
        <v>1692</v>
      </c>
      <c r="K53" t="s">
        <v>1162</v>
      </c>
      <c r="L53" t="s">
        <v>1421</v>
      </c>
      <c r="M53" t="s">
        <v>1020</v>
      </c>
      <c r="N53" t="s">
        <v>1496</v>
      </c>
      <c r="O53" t="s">
        <v>1693</v>
      </c>
      <c r="P53" t="s">
        <v>5</v>
      </c>
      <c r="Q53">
        <f>IFERROR(RANK(World_Bank_Group__2022[[#This Row],[Column2]],World_Bank_Group__2022[Column2]),"")</f>
        <v>105</v>
      </c>
    </row>
    <row r="54" spans="1:17" x14ac:dyDescent="0.25">
      <c r="A54" t="s">
        <v>145</v>
      </c>
      <c r="B54">
        <v>74.17</v>
      </c>
      <c r="C54" t="s">
        <v>1585</v>
      </c>
      <c r="D54" t="s">
        <v>1586</v>
      </c>
      <c r="E54" t="s">
        <v>1587</v>
      </c>
      <c r="F54" t="s">
        <v>1588</v>
      </c>
      <c r="G54" t="s">
        <v>829</v>
      </c>
      <c r="H54" t="s">
        <v>1589</v>
      </c>
      <c r="I54" t="s">
        <v>1590</v>
      </c>
      <c r="J54" t="s">
        <v>1591</v>
      </c>
      <c r="K54" t="s">
        <v>1592</v>
      </c>
      <c r="L54" t="s">
        <v>1593</v>
      </c>
      <c r="M54" t="s">
        <v>1142</v>
      </c>
      <c r="N54" t="s">
        <v>1584</v>
      </c>
      <c r="O54" t="s">
        <v>1594</v>
      </c>
      <c r="P54" t="s">
        <v>5</v>
      </c>
      <c r="Q54">
        <f>IFERROR(RANK(World_Bank_Group__2022[[#This Row],[Column2]],World_Bank_Group__2022[Column2]),"")</f>
        <v>92</v>
      </c>
    </row>
    <row r="55" spans="1:17" x14ac:dyDescent="0.25">
      <c r="A55" t="s">
        <v>692</v>
      </c>
      <c r="B55">
        <v>69.06</v>
      </c>
      <c r="C55" t="s">
        <v>1907</v>
      </c>
      <c r="D55" t="s">
        <v>1908</v>
      </c>
      <c r="E55" t="s">
        <v>1909</v>
      </c>
      <c r="F55" t="s">
        <v>1910</v>
      </c>
      <c r="G55" t="s">
        <v>1911</v>
      </c>
      <c r="H55" t="s">
        <v>1912</v>
      </c>
      <c r="I55" t="s">
        <v>779</v>
      </c>
      <c r="J55" t="s">
        <v>1913</v>
      </c>
      <c r="K55" t="s">
        <v>1756</v>
      </c>
      <c r="L55" t="s">
        <v>1914</v>
      </c>
      <c r="M55" t="s">
        <v>1512</v>
      </c>
      <c r="N55" t="s">
        <v>1906</v>
      </c>
      <c r="O55" t="s">
        <v>1915</v>
      </c>
      <c r="P55" t="s">
        <v>5</v>
      </c>
      <c r="Q55">
        <f>IFERROR(RANK(World_Bank_Group__2022[[#This Row],[Column2]],World_Bank_Group__2022[Column2]),"")</f>
        <v>136</v>
      </c>
    </row>
    <row r="56" spans="1:17" x14ac:dyDescent="0.25">
      <c r="A56" t="s">
        <v>147</v>
      </c>
      <c r="B56">
        <v>77.89</v>
      </c>
      <c r="C56" t="s">
        <v>1265</v>
      </c>
      <c r="D56" t="s">
        <v>1266</v>
      </c>
      <c r="E56" t="s">
        <v>1267</v>
      </c>
      <c r="F56" t="s">
        <v>1268</v>
      </c>
      <c r="G56" t="s">
        <v>1269</v>
      </c>
      <c r="H56" t="s">
        <v>1261</v>
      </c>
      <c r="I56" t="s">
        <v>1270</v>
      </c>
      <c r="J56" t="s">
        <v>1271</v>
      </c>
      <c r="K56" t="s">
        <v>1006</v>
      </c>
      <c r="L56" t="s">
        <v>1272</v>
      </c>
      <c r="M56" t="s">
        <v>1273</v>
      </c>
      <c r="N56" t="s">
        <v>1264</v>
      </c>
      <c r="O56" t="s">
        <v>849</v>
      </c>
      <c r="P56" t="s">
        <v>5</v>
      </c>
      <c r="Q56">
        <f>IFERROR(RANK(World_Bank_Group__2022[[#This Row],[Column2]],World_Bank_Group__2022[Column2]),"")</f>
        <v>55</v>
      </c>
    </row>
    <row r="57" spans="1:17" x14ac:dyDescent="0.25">
      <c r="A57" t="s">
        <v>179</v>
      </c>
      <c r="B57">
        <v>70.16</v>
      </c>
      <c r="C57" t="s">
        <v>1669</v>
      </c>
      <c r="D57" t="s">
        <v>1784</v>
      </c>
      <c r="E57" t="s">
        <v>1883</v>
      </c>
      <c r="F57" t="s">
        <v>1884</v>
      </c>
      <c r="G57" t="s">
        <v>1885</v>
      </c>
      <c r="H57" t="s">
        <v>1886</v>
      </c>
      <c r="I57" t="s">
        <v>1887</v>
      </c>
      <c r="J57" t="s">
        <v>1813</v>
      </c>
      <c r="K57" t="s">
        <v>1166</v>
      </c>
      <c r="L57" t="s">
        <v>1738</v>
      </c>
      <c r="M57" t="s">
        <v>1089</v>
      </c>
      <c r="N57" t="s">
        <v>1882</v>
      </c>
      <c r="O57" t="s">
        <v>1104</v>
      </c>
      <c r="P57" t="s">
        <v>5</v>
      </c>
      <c r="Q57">
        <f>IFERROR(RANK(World_Bank_Group__2022[[#This Row],[Column2]],World_Bank_Group__2022[Column2]),"")</f>
        <v>132</v>
      </c>
    </row>
    <row r="58" spans="1:17" x14ac:dyDescent="0.25">
      <c r="A58" t="s">
        <v>215</v>
      </c>
      <c r="B58">
        <v>71.47</v>
      </c>
      <c r="C58" t="s">
        <v>1780</v>
      </c>
      <c r="D58" t="s">
        <v>1781</v>
      </c>
      <c r="E58" t="s">
        <v>1782</v>
      </c>
      <c r="F58" t="s">
        <v>1783</v>
      </c>
      <c r="G58" t="s">
        <v>918</v>
      </c>
      <c r="H58" t="s">
        <v>1784</v>
      </c>
      <c r="I58" t="s">
        <v>871</v>
      </c>
      <c r="J58" t="s">
        <v>1776</v>
      </c>
      <c r="K58" t="s">
        <v>1708</v>
      </c>
      <c r="L58" t="s">
        <v>1785</v>
      </c>
      <c r="M58" t="s">
        <v>1786</v>
      </c>
      <c r="N58" t="s">
        <v>1779</v>
      </c>
      <c r="O58" t="s">
        <v>1566</v>
      </c>
      <c r="P58" t="s">
        <v>5</v>
      </c>
      <c r="Q58">
        <f>IFERROR(RANK(World_Bank_Group__2022[[#This Row],[Column2]],World_Bank_Group__2022[Column2]),"")</f>
        <v>117</v>
      </c>
    </row>
    <row r="59" spans="1:17" x14ac:dyDescent="0.25">
      <c r="A59" t="s">
        <v>224</v>
      </c>
      <c r="B59">
        <v>61.19</v>
      </c>
      <c r="C59" t="s">
        <v>2260</v>
      </c>
      <c r="D59" t="s">
        <v>2261</v>
      </c>
      <c r="E59" t="s">
        <v>2262</v>
      </c>
      <c r="F59" t="s">
        <v>2263</v>
      </c>
      <c r="G59" t="s">
        <v>2249</v>
      </c>
      <c r="H59" t="s">
        <v>2200</v>
      </c>
      <c r="I59" t="s">
        <v>1392</v>
      </c>
      <c r="J59" t="s">
        <v>2264</v>
      </c>
      <c r="K59" t="s">
        <v>794</v>
      </c>
      <c r="L59" t="s">
        <v>2265</v>
      </c>
      <c r="M59" t="s">
        <v>849</v>
      </c>
      <c r="N59" t="s">
        <v>2259</v>
      </c>
      <c r="O59" t="s">
        <v>796</v>
      </c>
      <c r="P59" t="s">
        <v>5</v>
      </c>
      <c r="Q59">
        <f>IFERROR(RANK(World_Bank_Group__2022[[#This Row],[Column2]],World_Bank_Group__2022[Column2]),"")</f>
        <v>180</v>
      </c>
    </row>
    <row r="60" spans="1:17" x14ac:dyDescent="0.25">
      <c r="A60" t="s">
        <v>284</v>
      </c>
      <c r="B60">
        <v>66.599999999999994</v>
      </c>
      <c r="C60" t="s">
        <v>2040</v>
      </c>
      <c r="D60" t="s">
        <v>2041</v>
      </c>
      <c r="E60" t="s">
        <v>1273</v>
      </c>
      <c r="F60" t="s">
        <v>2042</v>
      </c>
      <c r="G60" t="s">
        <v>2043</v>
      </c>
      <c r="H60" t="s">
        <v>2044</v>
      </c>
      <c r="I60" t="s">
        <v>1634</v>
      </c>
      <c r="J60" t="s">
        <v>2022</v>
      </c>
      <c r="K60" t="s">
        <v>899</v>
      </c>
      <c r="L60" t="s">
        <v>2045</v>
      </c>
      <c r="M60" t="s">
        <v>1898</v>
      </c>
      <c r="N60" t="s">
        <v>2039</v>
      </c>
      <c r="O60" t="s">
        <v>907</v>
      </c>
      <c r="P60" t="s">
        <v>5</v>
      </c>
      <c r="Q60">
        <f>IFERROR(RANK(World_Bank_Group__2022[[#This Row],[Column2]],World_Bank_Group__2022[Column2]),"")</f>
        <v>151</v>
      </c>
    </row>
    <row r="61" spans="1:17" x14ac:dyDescent="0.25">
      <c r="A61" t="s">
        <v>65</v>
      </c>
      <c r="B61">
        <v>77.94</v>
      </c>
      <c r="C61" t="s">
        <v>1247</v>
      </c>
      <c r="D61" t="s">
        <v>1248</v>
      </c>
      <c r="E61" t="s">
        <v>1249</v>
      </c>
      <c r="F61" t="s">
        <v>1250</v>
      </c>
      <c r="G61" t="s">
        <v>1251</v>
      </c>
      <c r="H61" t="s">
        <v>1252</v>
      </c>
      <c r="I61" t="s">
        <v>905</v>
      </c>
      <c r="J61" t="s">
        <v>1037</v>
      </c>
      <c r="K61" t="s">
        <v>1253</v>
      </c>
      <c r="L61" t="s">
        <v>1254</v>
      </c>
      <c r="M61" t="s">
        <v>1255</v>
      </c>
      <c r="N61" t="s">
        <v>1246</v>
      </c>
      <c r="O61" t="s">
        <v>907</v>
      </c>
      <c r="P61" t="s">
        <v>5</v>
      </c>
      <c r="Q61">
        <f>IFERROR(RANK(World_Bank_Group__2022[[#This Row],[Column2]],World_Bank_Group__2022[Column2]),"")</f>
        <v>53</v>
      </c>
    </row>
    <row r="62" spans="1:17" x14ac:dyDescent="0.25">
      <c r="A62" t="s">
        <v>236</v>
      </c>
      <c r="B62">
        <v>56.36</v>
      </c>
      <c r="C62" t="s">
        <v>2356</v>
      </c>
      <c r="D62" t="s">
        <v>2357</v>
      </c>
      <c r="E62" t="s">
        <v>2358</v>
      </c>
      <c r="F62" t="s">
        <v>2359</v>
      </c>
      <c r="G62" t="s">
        <v>1833</v>
      </c>
      <c r="H62" t="s">
        <v>2360</v>
      </c>
      <c r="I62" t="s">
        <v>1581</v>
      </c>
      <c r="J62" t="s">
        <v>2361</v>
      </c>
      <c r="K62" t="s">
        <v>2362</v>
      </c>
      <c r="L62" t="s">
        <v>2363</v>
      </c>
      <c r="M62" t="s">
        <v>1928</v>
      </c>
      <c r="N62" t="s">
        <v>2355</v>
      </c>
      <c r="O62" t="s">
        <v>2364</v>
      </c>
      <c r="P62" t="s">
        <v>5</v>
      </c>
      <c r="Q62">
        <f>IFERROR(RANK(World_Bank_Group__2022[[#This Row],[Column2]],World_Bank_Group__2022[Column2]),"")</f>
        <v>194</v>
      </c>
    </row>
    <row r="63" spans="1:17" x14ac:dyDescent="0.25">
      <c r="A63" t="s">
        <v>285</v>
      </c>
      <c r="B63">
        <v>65.64</v>
      </c>
      <c r="C63" t="s">
        <v>2073</v>
      </c>
      <c r="D63" t="s">
        <v>2087</v>
      </c>
      <c r="E63" t="s">
        <v>2088</v>
      </c>
      <c r="F63" t="s">
        <v>2089</v>
      </c>
      <c r="G63" t="s">
        <v>2090</v>
      </c>
      <c r="H63" t="s">
        <v>2091</v>
      </c>
      <c r="I63" t="s">
        <v>2092</v>
      </c>
      <c r="J63" t="s">
        <v>2093</v>
      </c>
      <c r="K63" t="s">
        <v>940</v>
      </c>
      <c r="L63" t="s">
        <v>2082</v>
      </c>
      <c r="M63" t="s">
        <v>1269</v>
      </c>
      <c r="N63" t="s">
        <v>2086</v>
      </c>
      <c r="O63" t="s">
        <v>970</v>
      </c>
      <c r="P63" t="s">
        <v>5</v>
      </c>
      <c r="Q63">
        <f>IFERROR(RANK(World_Bank_Group__2022[[#This Row],[Column2]],World_Bank_Group__2022[Column2]),"")</f>
        <v>157</v>
      </c>
    </row>
    <row r="64" spans="1:17" x14ac:dyDescent="0.25">
      <c r="A64" t="s">
        <v>835</v>
      </c>
      <c r="B64">
        <v>83.3</v>
      </c>
      <c r="C64" t="s">
        <v>837</v>
      </c>
      <c r="D64" t="s">
        <v>782</v>
      </c>
      <c r="E64" t="s">
        <v>838</v>
      </c>
      <c r="F64" t="s">
        <v>839</v>
      </c>
      <c r="G64" t="s">
        <v>840</v>
      </c>
      <c r="H64" t="s">
        <v>841</v>
      </c>
      <c r="I64" t="s">
        <v>842</v>
      </c>
      <c r="J64" t="s">
        <v>843</v>
      </c>
      <c r="K64" t="s">
        <v>792</v>
      </c>
      <c r="L64" t="s">
        <v>844</v>
      </c>
      <c r="M64" t="s">
        <v>792</v>
      </c>
      <c r="N64" t="s">
        <v>836</v>
      </c>
      <c r="O64" t="s">
        <v>845</v>
      </c>
      <c r="P64" t="s">
        <v>5</v>
      </c>
      <c r="Q64">
        <f>IFERROR(RANK(World_Bank_Group__2022[[#This Row],[Column2]],World_Bank_Group__2022[Column2]),"")</f>
        <v>6</v>
      </c>
    </row>
    <row r="65" spans="1:17" x14ac:dyDescent="0.25">
      <c r="A65" t="s">
        <v>178</v>
      </c>
      <c r="B65">
        <v>68.31</v>
      </c>
      <c r="C65" t="s">
        <v>1970</v>
      </c>
      <c r="D65" t="s">
        <v>1971</v>
      </c>
      <c r="E65" t="s">
        <v>1972</v>
      </c>
      <c r="F65" t="s">
        <v>1973</v>
      </c>
      <c r="G65" t="s">
        <v>1974</v>
      </c>
      <c r="H65" t="s">
        <v>1975</v>
      </c>
      <c r="I65" t="s">
        <v>1091</v>
      </c>
      <c r="J65" t="s">
        <v>1976</v>
      </c>
      <c r="K65" t="s">
        <v>1155</v>
      </c>
      <c r="L65" t="s">
        <v>1977</v>
      </c>
      <c r="M65" t="s">
        <v>1754</v>
      </c>
      <c r="N65" t="s">
        <v>1969</v>
      </c>
      <c r="O65" t="s">
        <v>1064</v>
      </c>
      <c r="P65" t="s">
        <v>5</v>
      </c>
      <c r="Q65">
        <f>IFERROR(RANK(World_Bank_Group__2022[[#This Row],[Column2]],World_Bank_Group__2022[Column2]),"")</f>
        <v>143</v>
      </c>
    </row>
    <row r="66" spans="1:17" x14ac:dyDescent="0.25">
      <c r="A66" t="s">
        <v>31</v>
      </c>
      <c r="B66">
        <v>81.19</v>
      </c>
      <c r="C66" t="s">
        <v>1047</v>
      </c>
      <c r="D66" t="s">
        <v>956</v>
      </c>
      <c r="E66" t="s">
        <v>1048</v>
      </c>
      <c r="F66" t="s">
        <v>1049</v>
      </c>
      <c r="G66" t="s">
        <v>1050</v>
      </c>
      <c r="H66" t="s">
        <v>1051</v>
      </c>
      <c r="I66" t="s">
        <v>905</v>
      </c>
      <c r="J66" t="s">
        <v>1052</v>
      </c>
      <c r="K66" t="s">
        <v>905</v>
      </c>
      <c r="L66" t="s">
        <v>962</v>
      </c>
      <c r="M66" t="s">
        <v>907</v>
      </c>
      <c r="N66" t="s">
        <v>1046</v>
      </c>
      <c r="O66" t="s">
        <v>1053</v>
      </c>
      <c r="P66" t="s">
        <v>5</v>
      </c>
      <c r="Q66">
        <f>IFERROR(RANK(World_Bank_Group__2022[[#This Row],[Column2]],World_Bank_Group__2022[Column2]),"")</f>
        <v>32</v>
      </c>
    </row>
    <row r="67" spans="1:17" x14ac:dyDescent="0.25">
      <c r="A67" t="s">
        <v>61</v>
      </c>
      <c r="B67">
        <v>82.23</v>
      </c>
      <c r="C67" t="s">
        <v>941</v>
      </c>
      <c r="D67" t="s">
        <v>900</v>
      </c>
      <c r="E67" t="s">
        <v>942</v>
      </c>
      <c r="F67" t="s">
        <v>943</v>
      </c>
      <c r="G67" t="s">
        <v>944</v>
      </c>
      <c r="H67" t="s">
        <v>945</v>
      </c>
      <c r="I67" t="s">
        <v>946</v>
      </c>
      <c r="J67" t="s">
        <v>947</v>
      </c>
      <c r="K67" t="s">
        <v>948</v>
      </c>
      <c r="L67" t="s">
        <v>949</v>
      </c>
      <c r="M67" t="s">
        <v>852</v>
      </c>
      <c r="N67" t="s">
        <v>887</v>
      </c>
      <c r="O67" t="s">
        <v>899</v>
      </c>
      <c r="P67" t="s">
        <v>5</v>
      </c>
      <c r="Q67">
        <f>IFERROR(RANK(World_Bank_Group__2022[[#This Row],[Column2]],World_Bank_Group__2022[Column2]),"")</f>
        <v>19</v>
      </c>
    </row>
    <row r="68" spans="1:17" x14ac:dyDescent="0.25">
      <c r="A68" t="s">
        <v>811</v>
      </c>
      <c r="B68">
        <v>83.55</v>
      </c>
      <c r="C68" t="s">
        <v>813</v>
      </c>
      <c r="D68" t="s">
        <v>814</v>
      </c>
      <c r="E68" t="s">
        <v>815</v>
      </c>
      <c r="F68" t="s">
        <v>816</v>
      </c>
      <c r="G68" t="s">
        <v>817</v>
      </c>
      <c r="H68" t="s">
        <v>818</v>
      </c>
      <c r="I68" t="s">
        <v>819</v>
      </c>
      <c r="J68" t="s">
        <v>820</v>
      </c>
      <c r="K68" t="s">
        <v>821</v>
      </c>
      <c r="L68" t="s">
        <v>822</v>
      </c>
      <c r="M68" t="s">
        <v>823</v>
      </c>
      <c r="N68" t="s">
        <v>812</v>
      </c>
      <c r="O68" t="s">
        <v>824</v>
      </c>
      <c r="P68" t="s">
        <v>5</v>
      </c>
      <c r="Q68">
        <f>IFERROR(RANK(World_Bank_Group__2022[[#This Row],[Column2]],World_Bank_Group__2022[Column2]),"")</f>
        <v>4</v>
      </c>
    </row>
    <row r="69" spans="1:17" x14ac:dyDescent="0.25">
      <c r="A69" t="s">
        <v>208</v>
      </c>
      <c r="B69">
        <v>65.69</v>
      </c>
      <c r="C69" t="s">
        <v>2079</v>
      </c>
      <c r="D69" t="s">
        <v>2080</v>
      </c>
      <c r="E69" t="s">
        <v>2081</v>
      </c>
      <c r="F69" t="s">
        <v>2082</v>
      </c>
      <c r="G69" t="s">
        <v>2083</v>
      </c>
      <c r="H69" t="s">
        <v>2039</v>
      </c>
      <c r="I69" t="s">
        <v>1033</v>
      </c>
      <c r="J69" t="s">
        <v>2084</v>
      </c>
      <c r="K69" t="s">
        <v>1928</v>
      </c>
      <c r="L69" t="s">
        <v>2085</v>
      </c>
      <c r="M69" t="s">
        <v>993</v>
      </c>
      <c r="N69" t="s">
        <v>2078</v>
      </c>
      <c r="O69" t="s">
        <v>1995</v>
      </c>
      <c r="P69" t="s">
        <v>5</v>
      </c>
      <c r="Q69">
        <f>IFERROR(RANK(World_Bank_Group__2022[[#This Row],[Column2]],World_Bank_Group__2022[Column2]),"")</f>
        <v>156</v>
      </c>
    </row>
    <row r="70" spans="1:17" x14ac:dyDescent="0.25">
      <c r="A70" t="s">
        <v>283</v>
      </c>
      <c r="B70">
        <v>62.91</v>
      </c>
      <c r="C70" t="s">
        <v>2176</v>
      </c>
      <c r="D70" t="s">
        <v>2177</v>
      </c>
      <c r="E70" t="s">
        <v>1259</v>
      </c>
      <c r="F70" t="s">
        <v>2117</v>
      </c>
      <c r="G70" t="s">
        <v>2178</v>
      </c>
      <c r="H70" t="s">
        <v>2179</v>
      </c>
      <c r="I70" t="s">
        <v>1529</v>
      </c>
      <c r="J70" t="s">
        <v>2073</v>
      </c>
      <c r="K70" t="s">
        <v>1186</v>
      </c>
      <c r="L70" t="s">
        <v>2180</v>
      </c>
      <c r="M70" t="s">
        <v>1604</v>
      </c>
      <c r="N70" t="s">
        <v>2089</v>
      </c>
      <c r="O70" t="s">
        <v>932</v>
      </c>
      <c r="P70" t="s">
        <v>5</v>
      </c>
      <c r="Q70">
        <f>IFERROR(RANK(World_Bank_Group__2022[[#This Row],[Column2]],World_Bank_Group__2022[Column2]),"")</f>
        <v>169</v>
      </c>
    </row>
    <row r="71" spans="1:17" x14ac:dyDescent="0.25">
      <c r="A71" t="s">
        <v>109</v>
      </c>
      <c r="B71">
        <v>71.59</v>
      </c>
      <c r="C71" t="s">
        <v>1767</v>
      </c>
      <c r="D71" t="s">
        <v>1337</v>
      </c>
      <c r="E71" t="s">
        <v>1768</v>
      </c>
      <c r="F71" t="s">
        <v>1640</v>
      </c>
      <c r="G71" t="s">
        <v>1338</v>
      </c>
      <c r="H71" t="s">
        <v>1651</v>
      </c>
      <c r="I71" t="s">
        <v>907</v>
      </c>
      <c r="J71" t="s">
        <v>1710</v>
      </c>
      <c r="K71" t="s">
        <v>1769</v>
      </c>
      <c r="L71" t="s">
        <v>1770</v>
      </c>
      <c r="M71" t="s">
        <v>794</v>
      </c>
      <c r="N71" t="s">
        <v>1766</v>
      </c>
      <c r="O71" t="s">
        <v>1771</v>
      </c>
      <c r="P71" t="s">
        <v>5</v>
      </c>
      <c r="Q71">
        <f>IFERROR(RANK(World_Bank_Group__2022[[#This Row],[Column2]],World_Bank_Group__2022[Column2]),"")</f>
        <v>115</v>
      </c>
    </row>
    <row r="72" spans="1:17" x14ac:dyDescent="0.25">
      <c r="A72" t="s">
        <v>22</v>
      </c>
      <c r="B72">
        <v>80.709999999999994</v>
      </c>
      <c r="C72" t="s">
        <v>1093</v>
      </c>
      <c r="D72" t="s">
        <v>828</v>
      </c>
      <c r="E72" t="s">
        <v>1094</v>
      </c>
      <c r="F72" t="s">
        <v>1054</v>
      </c>
      <c r="G72" t="s">
        <v>792</v>
      </c>
      <c r="H72" t="s">
        <v>982</v>
      </c>
      <c r="I72" t="s">
        <v>1045</v>
      </c>
      <c r="J72" t="s">
        <v>1095</v>
      </c>
      <c r="K72" t="s">
        <v>1045</v>
      </c>
      <c r="L72" t="s">
        <v>1096</v>
      </c>
      <c r="M72" t="s">
        <v>1097</v>
      </c>
      <c r="N72" t="s">
        <v>1092</v>
      </c>
      <c r="O72" t="s">
        <v>1098</v>
      </c>
      <c r="P72" t="s">
        <v>5</v>
      </c>
      <c r="Q72">
        <f>IFERROR(RANK(World_Bank_Group__2022[[#This Row],[Column2]],World_Bank_Group__2022[Column2]),"")</f>
        <v>37</v>
      </c>
    </row>
    <row r="73" spans="1:17" x14ac:dyDescent="0.25">
      <c r="A73" t="s">
        <v>240</v>
      </c>
      <c r="B73">
        <v>63.95</v>
      </c>
      <c r="C73" t="s">
        <v>2133</v>
      </c>
      <c r="D73" t="s">
        <v>2134</v>
      </c>
      <c r="E73" t="s">
        <v>2135</v>
      </c>
      <c r="F73" t="s">
        <v>2095</v>
      </c>
      <c r="G73" t="s">
        <v>1703</v>
      </c>
      <c r="H73" t="s">
        <v>2136</v>
      </c>
      <c r="I73" t="s">
        <v>1550</v>
      </c>
      <c r="J73" t="s">
        <v>2137</v>
      </c>
      <c r="K73" t="s">
        <v>2138</v>
      </c>
      <c r="L73" t="s">
        <v>2139</v>
      </c>
      <c r="M73" t="s">
        <v>948</v>
      </c>
      <c r="N73" t="s">
        <v>2132</v>
      </c>
      <c r="O73" t="s">
        <v>2140</v>
      </c>
      <c r="P73" t="s">
        <v>5</v>
      </c>
      <c r="Q73">
        <f>IFERROR(RANK(World_Bank_Group__2022[[#This Row],[Column2]],World_Bank_Group__2022[Column2]),"")</f>
        <v>163</v>
      </c>
    </row>
    <row r="74" spans="1:17" x14ac:dyDescent="0.25">
      <c r="A74" t="s">
        <v>68</v>
      </c>
      <c r="B74">
        <v>80.64</v>
      </c>
      <c r="C74" t="s">
        <v>1100</v>
      </c>
      <c r="D74" t="s">
        <v>836</v>
      </c>
      <c r="E74" t="s">
        <v>1101</v>
      </c>
      <c r="F74" t="s">
        <v>969</v>
      </c>
      <c r="G74" t="s">
        <v>842</v>
      </c>
      <c r="H74" t="s">
        <v>1102</v>
      </c>
      <c r="I74" t="s">
        <v>1103</v>
      </c>
      <c r="J74" t="s">
        <v>982</v>
      </c>
      <c r="K74" t="s">
        <v>1104</v>
      </c>
      <c r="L74" t="s">
        <v>1105</v>
      </c>
      <c r="M74" t="s">
        <v>824</v>
      </c>
      <c r="N74" t="s">
        <v>1099</v>
      </c>
      <c r="O74" t="s">
        <v>954</v>
      </c>
      <c r="P74" t="s">
        <v>5</v>
      </c>
      <c r="Q74">
        <f>IFERROR(RANK(World_Bank_Group__2022[[#This Row],[Column2]],World_Bank_Group__2022[Column2]),"")</f>
        <v>38</v>
      </c>
    </row>
    <row r="75" spans="1:17" x14ac:dyDescent="0.25">
      <c r="A75" t="s">
        <v>374</v>
      </c>
      <c r="B75">
        <v>71.540000000000006</v>
      </c>
      <c r="C75" t="s">
        <v>1773</v>
      </c>
      <c r="D75" t="s">
        <v>1774</v>
      </c>
      <c r="E75" t="s">
        <v>1775</v>
      </c>
      <c r="F75" t="s">
        <v>1776</v>
      </c>
      <c r="G75" t="s">
        <v>1334</v>
      </c>
      <c r="H75" t="s">
        <v>1777</v>
      </c>
      <c r="I75" t="s">
        <v>985</v>
      </c>
      <c r="J75" t="s">
        <v>1778</v>
      </c>
      <c r="K75" t="s">
        <v>1231</v>
      </c>
      <c r="L75" t="s">
        <v>1736</v>
      </c>
      <c r="M75" t="s">
        <v>1592</v>
      </c>
      <c r="N75" t="s">
        <v>1772</v>
      </c>
      <c r="O75" t="s">
        <v>940</v>
      </c>
      <c r="P75" t="s">
        <v>5</v>
      </c>
      <c r="Q75">
        <f>IFERROR(RANK(World_Bank_Group__2022[[#This Row],[Column2]],World_Bank_Group__2022[Column2]),"")</f>
        <v>116</v>
      </c>
    </row>
    <row r="76" spans="1:17" x14ac:dyDescent="0.25">
      <c r="A76" t="s">
        <v>130</v>
      </c>
      <c r="B76">
        <v>75.33</v>
      </c>
      <c r="C76" t="s">
        <v>1406</v>
      </c>
      <c r="D76" t="s">
        <v>1407</v>
      </c>
      <c r="E76" t="s">
        <v>1408</v>
      </c>
      <c r="F76" t="s">
        <v>1391</v>
      </c>
      <c r="G76" t="s">
        <v>1409</v>
      </c>
      <c r="H76" t="s">
        <v>1410</v>
      </c>
      <c r="I76" t="s">
        <v>1411</v>
      </c>
      <c r="J76" t="s">
        <v>1412</v>
      </c>
      <c r="K76" t="s">
        <v>1355</v>
      </c>
      <c r="L76" t="s">
        <v>1413</v>
      </c>
      <c r="M76" t="s">
        <v>784</v>
      </c>
      <c r="N76" t="s">
        <v>1405</v>
      </c>
      <c r="O76" t="s">
        <v>1414</v>
      </c>
      <c r="P76" t="s">
        <v>5</v>
      </c>
      <c r="Q76">
        <f>IFERROR(RANK(World_Bank_Group__2022[[#This Row],[Column2]],World_Bank_Group__2022[Column2]),"")</f>
        <v>72</v>
      </c>
    </row>
    <row r="77" spans="1:17" x14ac:dyDescent="0.25">
      <c r="A77" t="s">
        <v>419</v>
      </c>
      <c r="B77">
        <v>78.33</v>
      </c>
      <c r="C77" t="s">
        <v>1218</v>
      </c>
      <c r="D77" t="s">
        <v>917</v>
      </c>
      <c r="E77" t="s">
        <v>1219</v>
      </c>
      <c r="F77" t="s">
        <v>1220</v>
      </c>
      <c r="G77" t="s">
        <v>1145</v>
      </c>
      <c r="H77" t="s">
        <v>1178</v>
      </c>
      <c r="I77" t="s">
        <v>1221</v>
      </c>
      <c r="J77" t="s">
        <v>1222</v>
      </c>
      <c r="K77" t="s">
        <v>807</v>
      </c>
      <c r="L77" t="s">
        <v>1223</v>
      </c>
      <c r="M77" t="s">
        <v>1224</v>
      </c>
      <c r="N77" t="s">
        <v>1093</v>
      </c>
      <c r="O77" t="s">
        <v>1044</v>
      </c>
      <c r="P77" t="s">
        <v>5</v>
      </c>
      <c r="Q77">
        <f>IFERROR(RANK(World_Bank_Group__2022[[#This Row],[Column2]],World_Bank_Group__2022[Column2]),"")</f>
        <v>50</v>
      </c>
    </row>
    <row r="78" spans="1:17" x14ac:dyDescent="0.25">
      <c r="A78" t="s">
        <v>228</v>
      </c>
      <c r="B78">
        <v>68.67</v>
      </c>
      <c r="C78" t="s">
        <v>1942</v>
      </c>
      <c r="D78" t="s">
        <v>1783</v>
      </c>
      <c r="E78" t="s">
        <v>1943</v>
      </c>
      <c r="F78" t="s">
        <v>1944</v>
      </c>
      <c r="G78" t="s">
        <v>1945</v>
      </c>
      <c r="H78" t="s">
        <v>1424</v>
      </c>
      <c r="I78" t="s">
        <v>1658</v>
      </c>
      <c r="J78" t="s">
        <v>1486</v>
      </c>
      <c r="K78" t="s">
        <v>1946</v>
      </c>
      <c r="L78" t="s">
        <v>1947</v>
      </c>
      <c r="M78" t="s">
        <v>1031</v>
      </c>
      <c r="N78" t="s">
        <v>1724</v>
      </c>
      <c r="O78" t="s">
        <v>1948</v>
      </c>
      <c r="P78" t="s">
        <v>5</v>
      </c>
      <c r="Q78">
        <f>IFERROR(RANK(World_Bank_Group__2022[[#This Row],[Column2]],World_Bank_Group__2022[Column2]),"")</f>
        <v>140</v>
      </c>
    </row>
    <row r="79" spans="1:17" x14ac:dyDescent="0.25">
      <c r="A79" t="s">
        <v>292</v>
      </c>
      <c r="B79">
        <v>58.98</v>
      </c>
      <c r="C79" t="s">
        <v>2332</v>
      </c>
      <c r="D79" t="s">
        <v>2333</v>
      </c>
      <c r="E79" t="s">
        <v>2207</v>
      </c>
      <c r="F79" t="s">
        <v>2334</v>
      </c>
      <c r="G79" t="s">
        <v>2335</v>
      </c>
      <c r="H79" t="s">
        <v>2336</v>
      </c>
      <c r="I79" t="s">
        <v>2161</v>
      </c>
      <c r="J79" t="s">
        <v>2317</v>
      </c>
      <c r="K79" t="s">
        <v>1153</v>
      </c>
      <c r="L79" t="s">
        <v>2337</v>
      </c>
      <c r="M79" t="s">
        <v>1691</v>
      </c>
      <c r="N79" t="s">
        <v>2331</v>
      </c>
      <c r="O79" t="s">
        <v>2338</v>
      </c>
      <c r="P79" t="s">
        <v>5</v>
      </c>
      <c r="Q79">
        <f>IFERROR(RANK(World_Bank_Group__2022[[#This Row],[Column2]],World_Bank_Group__2022[Column2]),"")</f>
        <v>191</v>
      </c>
    </row>
    <row r="80" spans="1:17" x14ac:dyDescent="0.25">
      <c r="A80" t="s">
        <v>289</v>
      </c>
      <c r="B80">
        <v>59.86</v>
      </c>
      <c r="C80" t="s">
        <v>2293</v>
      </c>
      <c r="D80" t="s">
        <v>2229</v>
      </c>
      <c r="E80" t="s">
        <v>1981</v>
      </c>
      <c r="F80" t="s">
        <v>2294</v>
      </c>
      <c r="G80" t="s">
        <v>2295</v>
      </c>
      <c r="H80" t="s">
        <v>2296</v>
      </c>
      <c r="I80" t="s">
        <v>2297</v>
      </c>
      <c r="J80" t="s">
        <v>2298</v>
      </c>
      <c r="K80" t="s">
        <v>1103</v>
      </c>
      <c r="L80" t="s">
        <v>2299</v>
      </c>
      <c r="M80" t="s">
        <v>779</v>
      </c>
      <c r="N80" t="s">
        <v>2292</v>
      </c>
      <c r="O80" t="s">
        <v>1131</v>
      </c>
      <c r="P80" t="s">
        <v>5</v>
      </c>
      <c r="Q80">
        <f>IFERROR(RANK(World_Bank_Group__2022[[#This Row],[Column2]],World_Bank_Group__2022[Column2]),"")</f>
        <v>185</v>
      </c>
    </row>
    <row r="81" spans="1:17" x14ac:dyDescent="0.25">
      <c r="A81" t="s">
        <v>164</v>
      </c>
      <c r="B81">
        <v>65.989999999999995</v>
      </c>
      <c r="C81" t="s">
        <v>2055</v>
      </c>
      <c r="D81" t="s">
        <v>2056</v>
      </c>
      <c r="E81" t="s">
        <v>2057</v>
      </c>
      <c r="F81" t="s">
        <v>2058</v>
      </c>
      <c r="G81" t="s">
        <v>1484</v>
      </c>
      <c r="H81" t="s">
        <v>1792</v>
      </c>
      <c r="I81" t="s">
        <v>1966</v>
      </c>
      <c r="J81" t="s">
        <v>2059</v>
      </c>
      <c r="K81" t="s">
        <v>2060</v>
      </c>
      <c r="L81" t="s">
        <v>2021</v>
      </c>
      <c r="M81" t="s">
        <v>1701</v>
      </c>
      <c r="N81" t="s">
        <v>2054</v>
      </c>
      <c r="O81" t="s">
        <v>2061</v>
      </c>
      <c r="P81" t="s">
        <v>5</v>
      </c>
      <c r="Q81">
        <f>IFERROR(RANK(World_Bank_Group__2022[[#This Row],[Column2]],World_Bank_Group__2022[Column2]),"")</f>
        <v>153</v>
      </c>
    </row>
    <row r="82" spans="1:17" x14ac:dyDescent="0.25">
      <c r="A82" t="s">
        <v>261</v>
      </c>
      <c r="B82">
        <v>63.73</v>
      </c>
      <c r="C82" t="s">
        <v>2142</v>
      </c>
      <c r="D82" t="s">
        <v>1924</v>
      </c>
      <c r="E82" t="s">
        <v>942</v>
      </c>
      <c r="F82" t="s">
        <v>2143</v>
      </c>
      <c r="G82" t="s">
        <v>1210</v>
      </c>
      <c r="H82" t="s">
        <v>2105</v>
      </c>
      <c r="I82" t="s">
        <v>881</v>
      </c>
      <c r="J82" t="s">
        <v>2144</v>
      </c>
      <c r="K82" t="s">
        <v>1581</v>
      </c>
      <c r="L82" t="s">
        <v>2145</v>
      </c>
      <c r="M82" t="s">
        <v>1012</v>
      </c>
      <c r="N82" t="s">
        <v>2141</v>
      </c>
      <c r="O82" t="s">
        <v>1186</v>
      </c>
      <c r="P82" t="s">
        <v>5</v>
      </c>
      <c r="Q82">
        <f>IFERROR(RANK(World_Bank_Group__2022[[#This Row],[Column2]],World_Bank_Group__2022[Column2]),"")</f>
        <v>164</v>
      </c>
    </row>
    <row r="83" spans="1:17" x14ac:dyDescent="0.25">
      <c r="A83" t="s">
        <v>230</v>
      </c>
      <c r="B83">
        <v>70.73</v>
      </c>
      <c r="C83" t="s">
        <v>1846</v>
      </c>
      <c r="D83" t="s">
        <v>1847</v>
      </c>
      <c r="E83" t="s">
        <v>1055</v>
      </c>
      <c r="F83" t="s">
        <v>1848</v>
      </c>
      <c r="G83" t="s">
        <v>1205</v>
      </c>
      <c r="H83" t="s">
        <v>1849</v>
      </c>
      <c r="I83" t="s">
        <v>1850</v>
      </c>
      <c r="J83" t="s">
        <v>1558</v>
      </c>
      <c r="K83" t="s">
        <v>1820</v>
      </c>
      <c r="L83" t="s">
        <v>1851</v>
      </c>
      <c r="M83" t="s">
        <v>849</v>
      </c>
      <c r="N83" t="s">
        <v>1845</v>
      </c>
      <c r="O83" t="s">
        <v>1801</v>
      </c>
      <c r="P83" t="s">
        <v>5</v>
      </c>
      <c r="Q83">
        <f>IFERROR(RANK(World_Bank_Group__2022[[#This Row],[Column2]],World_Bank_Group__2022[Column2]),"")</f>
        <v>126</v>
      </c>
    </row>
    <row r="84" spans="1:17" x14ac:dyDescent="0.25">
      <c r="A84" t="s">
        <v>14</v>
      </c>
      <c r="B84">
        <v>83.66</v>
      </c>
      <c r="C84" t="s">
        <v>799</v>
      </c>
      <c r="D84" t="s">
        <v>800</v>
      </c>
      <c r="E84" t="s">
        <v>801</v>
      </c>
      <c r="F84" t="s">
        <v>802</v>
      </c>
      <c r="G84" t="s">
        <v>803</v>
      </c>
      <c r="H84" t="s">
        <v>804</v>
      </c>
      <c r="I84" t="s">
        <v>805</v>
      </c>
      <c r="J84" t="s">
        <v>806</v>
      </c>
      <c r="K84" t="s">
        <v>807</v>
      </c>
      <c r="L84" t="s">
        <v>808</v>
      </c>
      <c r="M84" t="s">
        <v>809</v>
      </c>
      <c r="N84" t="s">
        <v>798</v>
      </c>
      <c r="O84" t="s">
        <v>810</v>
      </c>
      <c r="P84" t="s">
        <v>5</v>
      </c>
      <c r="Q84">
        <f>IFERROR(RANK(World_Bank_Group__2022[[#This Row],[Column2]],World_Bank_Group__2022[Column2]),"")</f>
        <v>3</v>
      </c>
    </row>
    <row r="85" spans="1:17" x14ac:dyDescent="0.25">
      <c r="A85" t="s">
        <v>92</v>
      </c>
      <c r="B85">
        <v>76.02</v>
      </c>
      <c r="C85" t="s">
        <v>1381</v>
      </c>
      <c r="D85" t="s">
        <v>1023</v>
      </c>
      <c r="E85" t="s">
        <v>1382</v>
      </c>
      <c r="F85" t="s">
        <v>1361</v>
      </c>
      <c r="G85" t="s">
        <v>1069</v>
      </c>
      <c r="H85" t="s">
        <v>1383</v>
      </c>
      <c r="I85" t="s">
        <v>859</v>
      </c>
      <c r="J85" t="s">
        <v>1384</v>
      </c>
      <c r="K85" t="s">
        <v>1309</v>
      </c>
      <c r="L85" t="s">
        <v>1385</v>
      </c>
      <c r="M85" t="s">
        <v>1068</v>
      </c>
      <c r="N85" t="s">
        <v>1380</v>
      </c>
      <c r="O85" t="s">
        <v>834</v>
      </c>
      <c r="P85" t="s">
        <v>5</v>
      </c>
      <c r="Q85">
        <f>IFERROR(RANK(World_Bank_Group__2022[[#This Row],[Column2]],World_Bank_Group__2022[Column2]),"")</f>
        <v>69</v>
      </c>
    </row>
    <row r="86" spans="1:17" x14ac:dyDescent="0.25">
      <c r="A86" t="s">
        <v>11</v>
      </c>
      <c r="B86">
        <v>82.17</v>
      </c>
      <c r="C86" t="s">
        <v>934</v>
      </c>
      <c r="D86" t="s">
        <v>951</v>
      </c>
      <c r="E86" t="s">
        <v>952</v>
      </c>
      <c r="F86" t="s">
        <v>919</v>
      </c>
      <c r="G86" t="s">
        <v>850</v>
      </c>
      <c r="H86" t="s">
        <v>939</v>
      </c>
      <c r="I86" t="s">
        <v>852</v>
      </c>
      <c r="J86" t="s">
        <v>862</v>
      </c>
      <c r="K86" t="s">
        <v>851</v>
      </c>
      <c r="L86" t="s">
        <v>953</v>
      </c>
      <c r="M86" t="s">
        <v>954</v>
      </c>
      <c r="N86" t="s">
        <v>950</v>
      </c>
      <c r="O86" t="s">
        <v>955</v>
      </c>
      <c r="P86" t="s">
        <v>5</v>
      </c>
      <c r="Q86">
        <f>IFERROR(RANK(World_Bank_Group__2022[[#This Row],[Column2]],World_Bank_Group__2022[Column2]),"")</f>
        <v>20</v>
      </c>
    </row>
    <row r="87" spans="1:17" x14ac:dyDescent="0.25">
      <c r="A87" t="s">
        <v>225</v>
      </c>
      <c r="B87">
        <v>67.739999999999995</v>
      </c>
      <c r="C87" t="s">
        <v>1998</v>
      </c>
      <c r="D87" t="s">
        <v>1999</v>
      </c>
      <c r="E87" t="s">
        <v>2000</v>
      </c>
      <c r="F87" t="s">
        <v>1805</v>
      </c>
      <c r="G87" t="s">
        <v>2001</v>
      </c>
      <c r="H87" t="s">
        <v>2002</v>
      </c>
      <c r="I87" t="s">
        <v>1469</v>
      </c>
      <c r="J87" t="s">
        <v>1706</v>
      </c>
      <c r="K87" t="s">
        <v>2003</v>
      </c>
      <c r="L87" t="s">
        <v>2004</v>
      </c>
      <c r="M87" t="s">
        <v>1365</v>
      </c>
      <c r="N87" t="s">
        <v>1914</v>
      </c>
      <c r="O87" t="s">
        <v>2005</v>
      </c>
      <c r="P87" t="s">
        <v>5</v>
      </c>
      <c r="Q87">
        <f>IFERROR(RANK(World_Bank_Group__2022[[#This Row],[Column2]],World_Bank_Group__2022[Column2]),"")</f>
        <v>146</v>
      </c>
    </row>
    <row r="88" spans="1:17" x14ac:dyDescent="0.25">
      <c r="A88" t="s">
        <v>191</v>
      </c>
      <c r="B88">
        <v>68.25</v>
      </c>
      <c r="C88" t="s">
        <v>1979</v>
      </c>
      <c r="D88" t="s">
        <v>1980</v>
      </c>
      <c r="E88" t="s">
        <v>1981</v>
      </c>
      <c r="F88" t="s">
        <v>1982</v>
      </c>
      <c r="G88" t="s">
        <v>1983</v>
      </c>
      <c r="H88" t="s">
        <v>1984</v>
      </c>
      <c r="I88" t="s">
        <v>1066</v>
      </c>
      <c r="J88" t="s">
        <v>1985</v>
      </c>
      <c r="K88" t="s">
        <v>1986</v>
      </c>
      <c r="L88" t="s">
        <v>1712</v>
      </c>
      <c r="M88" t="s">
        <v>1182</v>
      </c>
      <c r="N88" t="s">
        <v>1978</v>
      </c>
      <c r="O88" t="s">
        <v>1987</v>
      </c>
      <c r="P88" t="s">
        <v>5</v>
      </c>
      <c r="Q88">
        <f>IFERROR(RANK(World_Bank_Group__2022[[#This Row],[Column2]],World_Bank_Group__2022[Column2]),"")</f>
        <v>144</v>
      </c>
    </row>
    <row r="89" spans="1:17" x14ac:dyDescent="0.25">
      <c r="A89" t="s">
        <v>139</v>
      </c>
      <c r="B89">
        <v>74.56</v>
      </c>
      <c r="C89" t="s">
        <v>1508</v>
      </c>
      <c r="D89" t="s">
        <v>1509</v>
      </c>
      <c r="E89" t="s">
        <v>1510</v>
      </c>
      <c r="F89" t="s">
        <v>1511</v>
      </c>
      <c r="G89" t="s">
        <v>1512</v>
      </c>
      <c r="H89" t="s">
        <v>1513</v>
      </c>
      <c r="I89" t="s">
        <v>1514</v>
      </c>
      <c r="J89" t="s">
        <v>1451</v>
      </c>
      <c r="K89" t="s">
        <v>1515</v>
      </c>
      <c r="L89" t="s">
        <v>1516</v>
      </c>
      <c r="M89" t="s">
        <v>1182</v>
      </c>
      <c r="N89" t="s">
        <v>1507</v>
      </c>
      <c r="O89" t="s">
        <v>1517</v>
      </c>
      <c r="P89" t="s">
        <v>5</v>
      </c>
      <c r="Q89">
        <f>IFERROR(RANK(World_Bank_Group__2022[[#This Row],[Column2]],World_Bank_Group__2022[Column2]),"")</f>
        <v>83</v>
      </c>
    </row>
    <row r="90" spans="1:17" x14ac:dyDescent="0.25">
      <c r="A90" t="s">
        <v>216</v>
      </c>
      <c r="B90">
        <v>71.34</v>
      </c>
      <c r="C90" t="s">
        <v>1787</v>
      </c>
      <c r="D90" t="s">
        <v>1788</v>
      </c>
      <c r="E90" t="s">
        <v>1602</v>
      </c>
      <c r="F90" t="s">
        <v>1789</v>
      </c>
      <c r="G90" t="s">
        <v>1790</v>
      </c>
      <c r="H90" t="s">
        <v>1791</v>
      </c>
      <c r="I90" t="s">
        <v>1339</v>
      </c>
      <c r="J90" t="s">
        <v>1792</v>
      </c>
      <c r="K90" t="s">
        <v>1200</v>
      </c>
      <c r="L90" t="s">
        <v>1793</v>
      </c>
      <c r="M90" t="s">
        <v>1506</v>
      </c>
      <c r="N90" t="s">
        <v>1719</v>
      </c>
      <c r="O90" t="s">
        <v>1076</v>
      </c>
      <c r="P90" t="s">
        <v>5</v>
      </c>
      <c r="Q90">
        <f>IFERROR(RANK(World_Bank_Group__2022[[#This Row],[Column2]],World_Bank_Group__2022[Column2]),"")</f>
        <v>118</v>
      </c>
    </row>
    <row r="91" spans="1:17" x14ac:dyDescent="0.25">
      <c r="A91" t="s">
        <v>20</v>
      </c>
      <c r="B91">
        <v>83.06</v>
      </c>
      <c r="C91" t="s">
        <v>837</v>
      </c>
      <c r="D91" t="s">
        <v>875</v>
      </c>
      <c r="E91" t="s">
        <v>876</v>
      </c>
      <c r="F91" t="s">
        <v>877</v>
      </c>
      <c r="G91" t="s">
        <v>878</v>
      </c>
      <c r="H91" t="s">
        <v>879</v>
      </c>
      <c r="I91" t="s">
        <v>874</v>
      </c>
      <c r="J91" t="s">
        <v>880</v>
      </c>
      <c r="K91" t="s">
        <v>881</v>
      </c>
      <c r="L91" t="s">
        <v>882</v>
      </c>
      <c r="M91" t="s">
        <v>861</v>
      </c>
      <c r="N91" t="s">
        <v>862</v>
      </c>
      <c r="O91" t="s">
        <v>883</v>
      </c>
      <c r="P91" t="s">
        <v>5</v>
      </c>
      <c r="Q91">
        <f>IFERROR(RANK(World_Bank_Group__2022[[#This Row],[Column2]],World_Bank_Group__2022[Column2]),"")</f>
        <v>10</v>
      </c>
    </row>
    <row r="92" spans="1:17" x14ac:dyDescent="0.25">
      <c r="A92" t="s">
        <v>1081</v>
      </c>
      <c r="B92">
        <v>80.760000000000005</v>
      </c>
      <c r="C92" t="s">
        <v>1083</v>
      </c>
      <c r="D92" t="s">
        <v>1084</v>
      </c>
      <c r="E92" t="s">
        <v>1085</v>
      </c>
      <c r="F92" t="s">
        <v>1086</v>
      </c>
      <c r="G92" t="s">
        <v>861</v>
      </c>
      <c r="H92" t="s">
        <v>1087</v>
      </c>
      <c r="I92" t="s">
        <v>874</v>
      </c>
      <c r="J92" t="s">
        <v>1088</v>
      </c>
      <c r="K92" t="s">
        <v>1089</v>
      </c>
      <c r="L92" t="s">
        <v>1041</v>
      </c>
      <c r="M92" t="s">
        <v>1090</v>
      </c>
      <c r="N92" t="s">
        <v>1082</v>
      </c>
      <c r="O92" t="s">
        <v>1091</v>
      </c>
      <c r="P92" t="s">
        <v>5</v>
      </c>
      <c r="Q92">
        <f>IFERROR(RANK(World_Bank_Group__2022[[#This Row],[Column2]],World_Bank_Group__2022[Column2]),"")</f>
        <v>36</v>
      </c>
    </row>
    <row r="93" spans="1:17" x14ac:dyDescent="0.25">
      <c r="A93" t="s">
        <v>56</v>
      </c>
      <c r="B93">
        <v>82.7</v>
      </c>
      <c r="C93" t="s">
        <v>799</v>
      </c>
      <c r="D93" t="s">
        <v>855</v>
      </c>
      <c r="E93" t="s">
        <v>838</v>
      </c>
      <c r="F93" t="s">
        <v>914</v>
      </c>
      <c r="G93" t="s">
        <v>845</v>
      </c>
      <c r="H93" t="s">
        <v>915</v>
      </c>
      <c r="I93" t="s">
        <v>916</v>
      </c>
      <c r="J93" t="s">
        <v>841</v>
      </c>
      <c r="K93" t="s">
        <v>874</v>
      </c>
      <c r="L93" t="s">
        <v>902</v>
      </c>
      <c r="M93" t="s">
        <v>792</v>
      </c>
      <c r="N93" t="s">
        <v>879</v>
      </c>
      <c r="O93" t="s">
        <v>852</v>
      </c>
      <c r="P93" t="s">
        <v>5</v>
      </c>
      <c r="Q93">
        <f>IFERROR(RANK(World_Bank_Group__2022[[#This Row],[Column2]],World_Bank_Group__2022[Column2]),"")</f>
        <v>15</v>
      </c>
    </row>
    <row r="94" spans="1:17" x14ac:dyDescent="0.25">
      <c r="A94" t="s">
        <v>64</v>
      </c>
      <c r="B94">
        <v>82.9</v>
      </c>
      <c r="C94" t="s">
        <v>885</v>
      </c>
      <c r="D94" t="s">
        <v>894</v>
      </c>
      <c r="E94" t="s">
        <v>838</v>
      </c>
      <c r="F94" t="s">
        <v>895</v>
      </c>
      <c r="G94" t="s">
        <v>888</v>
      </c>
      <c r="H94" t="s">
        <v>896</v>
      </c>
      <c r="I94" t="s">
        <v>897</v>
      </c>
      <c r="J94" t="s">
        <v>898</v>
      </c>
      <c r="K94" t="s">
        <v>892</v>
      </c>
      <c r="L94" t="s">
        <v>841</v>
      </c>
      <c r="M94" t="s">
        <v>842</v>
      </c>
      <c r="N94" t="s">
        <v>843</v>
      </c>
      <c r="O94" t="s">
        <v>899</v>
      </c>
      <c r="P94" t="s">
        <v>5</v>
      </c>
      <c r="Q94">
        <f>IFERROR(RANK(World_Bank_Group__2022[[#This Row],[Column2]],World_Bank_Group__2022[Column2]),"")</f>
        <v>12</v>
      </c>
    </row>
    <row r="95" spans="1:17" x14ac:dyDescent="0.25">
      <c r="A95" t="s">
        <v>196</v>
      </c>
      <c r="B95">
        <v>70.63</v>
      </c>
      <c r="C95" t="s">
        <v>1853</v>
      </c>
      <c r="D95" t="s">
        <v>1854</v>
      </c>
      <c r="E95" t="s">
        <v>1602</v>
      </c>
      <c r="F95" t="s">
        <v>1496</v>
      </c>
      <c r="G95" t="s">
        <v>1379</v>
      </c>
      <c r="H95" t="s">
        <v>1855</v>
      </c>
      <c r="I95" t="s">
        <v>851</v>
      </c>
      <c r="J95" t="s">
        <v>1856</v>
      </c>
      <c r="K95" t="s">
        <v>1857</v>
      </c>
      <c r="L95" t="s">
        <v>1858</v>
      </c>
      <c r="M95" t="s">
        <v>1129</v>
      </c>
      <c r="N95" t="s">
        <v>1852</v>
      </c>
      <c r="O95" t="s">
        <v>1529</v>
      </c>
      <c r="P95" t="s">
        <v>5</v>
      </c>
      <c r="Q95">
        <f>IFERROR(RANK(World_Bank_Group__2022[[#This Row],[Column2]],World_Bank_Group__2022[Column2]),"")</f>
        <v>127</v>
      </c>
    </row>
    <row r="96" spans="1:17" x14ac:dyDescent="0.25">
      <c r="A96" t="s">
        <v>54</v>
      </c>
      <c r="B96">
        <v>84</v>
      </c>
      <c r="C96" t="s">
        <v>786</v>
      </c>
      <c r="D96" t="s">
        <v>787</v>
      </c>
      <c r="E96" t="s">
        <v>788</v>
      </c>
      <c r="F96" t="s">
        <v>789</v>
      </c>
      <c r="G96" t="s">
        <v>790</v>
      </c>
      <c r="H96" t="s">
        <v>791</v>
      </c>
      <c r="I96" t="s">
        <v>792</v>
      </c>
      <c r="J96" t="s">
        <v>793</v>
      </c>
      <c r="K96" t="s">
        <v>794</v>
      </c>
      <c r="L96" t="s">
        <v>795</v>
      </c>
      <c r="M96" t="s">
        <v>796</v>
      </c>
      <c r="N96" t="s">
        <v>785</v>
      </c>
      <c r="O96" t="s">
        <v>797</v>
      </c>
      <c r="P96" t="s">
        <v>5</v>
      </c>
      <c r="Q96">
        <f>IFERROR(RANK(World_Bank_Group__2022[[#This Row],[Column2]],World_Bank_Group__2022[Column2]),"")</f>
        <v>2</v>
      </c>
    </row>
    <row r="97" spans="1:17" x14ac:dyDescent="0.25">
      <c r="A97" t="s">
        <v>171</v>
      </c>
      <c r="B97">
        <v>74.22</v>
      </c>
      <c r="C97" t="s">
        <v>1577</v>
      </c>
      <c r="D97" t="s">
        <v>1257</v>
      </c>
      <c r="E97" t="s">
        <v>1578</v>
      </c>
      <c r="F97" t="s">
        <v>1579</v>
      </c>
      <c r="G97" t="s">
        <v>1200</v>
      </c>
      <c r="H97" t="s">
        <v>1580</v>
      </c>
      <c r="I97" t="s">
        <v>1581</v>
      </c>
      <c r="J97" t="s">
        <v>1582</v>
      </c>
      <c r="K97" t="s">
        <v>1035</v>
      </c>
      <c r="L97" t="s">
        <v>1570</v>
      </c>
      <c r="M97" t="s">
        <v>1231</v>
      </c>
      <c r="N97" t="s">
        <v>1476</v>
      </c>
      <c r="O97" t="s">
        <v>1583</v>
      </c>
      <c r="P97" t="s">
        <v>5</v>
      </c>
      <c r="Q97">
        <f>IFERROR(RANK(World_Bank_Group__2022[[#This Row],[Column2]],World_Bank_Group__2022[Column2]),"")</f>
        <v>91</v>
      </c>
    </row>
    <row r="98" spans="1:17" x14ac:dyDescent="0.25">
      <c r="A98" t="s">
        <v>120</v>
      </c>
      <c r="B98">
        <v>74.44</v>
      </c>
      <c r="C98" t="s">
        <v>1524</v>
      </c>
      <c r="D98" t="s">
        <v>1333</v>
      </c>
      <c r="E98" t="s">
        <v>1525</v>
      </c>
      <c r="F98" t="s">
        <v>1526</v>
      </c>
      <c r="G98" t="s">
        <v>1479</v>
      </c>
      <c r="H98" t="s">
        <v>1527</v>
      </c>
      <c r="I98" t="s">
        <v>1293</v>
      </c>
      <c r="J98" t="s">
        <v>1528</v>
      </c>
      <c r="K98" t="s">
        <v>1529</v>
      </c>
      <c r="L98" t="s">
        <v>1530</v>
      </c>
      <c r="M98" t="s">
        <v>1531</v>
      </c>
      <c r="N98" t="s">
        <v>1523</v>
      </c>
      <c r="O98" t="s">
        <v>1493</v>
      </c>
      <c r="P98" t="s">
        <v>5</v>
      </c>
      <c r="Q98">
        <f>IFERROR(RANK(World_Bank_Group__2022[[#This Row],[Column2]],World_Bank_Group__2022[Column2]),"")</f>
        <v>85</v>
      </c>
    </row>
    <row r="99" spans="1:17" x14ac:dyDescent="0.25">
      <c r="A99" t="s">
        <v>243</v>
      </c>
      <c r="B99">
        <v>62.05</v>
      </c>
      <c r="C99" t="s">
        <v>2182</v>
      </c>
      <c r="D99" t="s">
        <v>2125</v>
      </c>
      <c r="E99" t="s">
        <v>2214</v>
      </c>
      <c r="F99" t="s">
        <v>2215</v>
      </c>
      <c r="G99" t="s">
        <v>2216</v>
      </c>
      <c r="H99" t="s">
        <v>2217</v>
      </c>
      <c r="I99" t="s">
        <v>1592</v>
      </c>
      <c r="J99" t="s">
        <v>2218</v>
      </c>
      <c r="K99" t="s">
        <v>2219</v>
      </c>
      <c r="L99" t="s">
        <v>2220</v>
      </c>
      <c r="M99" t="s">
        <v>967</v>
      </c>
      <c r="N99" t="s">
        <v>2213</v>
      </c>
      <c r="O99" t="s">
        <v>2221</v>
      </c>
      <c r="P99" t="s">
        <v>5</v>
      </c>
      <c r="Q99">
        <f>IFERROR(RANK(World_Bank_Group__2022[[#This Row],[Column2]],World_Bank_Group__2022[Column2]),"")</f>
        <v>174</v>
      </c>
    </row>
    <row r="100" spans="1:17" x14ac:dyDescent="0.25">
      <c r="A100" t="s">
        <v>229</v>
      </c>
      <c r="B100">
        <v>67.66</v>
      </c>
      <c r="C100" t="s">
        <v>2007</v>
      </c>
      <c r="D100" t="s">
        <v>2008</v>
      </c>
      <c r="E100" t="s">
        <v>2009</v>
      </c>
      <c r="F100" t="s">
        <v>2010</v>
      </c>
      <c r="G100" t="s">
        <v>1734</v>
      </c>
      <c r="H100" t="s">
        <v>2011</v>
      </c>
      <c r="I100" t="s">
        <v>1449</v>
      </c>
      <c r="J100" t="s">
        <v>2012</v>
      </c>
      <c r="K100" t="s">
        <v>948</v>
      </c>
      <c r="L100" t="s">
        <v>2013</v>
      </c>
      <c r="M100" t="s">
        <v>1090</v>
      </c>
      <c r="N100" t="s">
        <v>2006</v>
      </c>
      <c r="O100" t="s">
        <v>2014</v>
      </c>
      <c r="P100" t="s">
        <v>5</v>
      </c>
      <c r="Q100">
        <f>IFERROR(RANK(World_Bank_Group__2022[[#This Row],[Column2]],World_Bank_Group__2022[Column2]),"")</f>
        <v>147</v>
      </c>
    </row>
    <row r="101" spans="1:17" x14ac:dyDescent="0.25">
      <c r="A101" t="s">
        <v>95</v>
      </c>
      <c r="B101">
        <v>80.260000000000005</v>
      </c>
      <c r="C101" t="s">
        <v>1115</v>
      </c>
      <c r="D101" t="s">
        <v>773</v>
      </c>
      <c r="E101" t="s">
        <v>1116</v>
      </c>
      <c r="F101" t="s">
        <v>1117</v>
      </c>
      <c r="G101" t="s">
        <v>1090</v>
      </c>
      <c r="H101" t="s">
        <v>1118</v>
      </c>
      <c r="I101" t="s">
        <v>1119</v>
      </c>
      <c r="J101" t="s">
        <v>1120</v>
      </c>
      <c r="K101" t="s">
        <v>1121</v>
      </c>
      <c r="L101" t="s">
        <v>1122</v>
      </c>
      <c r="M101" t="s">
        <v>1123</v>
      </c>
      <c r="N101" t="s">
        <v>1114</v>
      </c>
      <c r="O101" t="s">
        <v>1124</v>
      </c>
      <c r="P101" t="s">
        <v>5</v>
      </c>
      <c r="Q101">
        <f>IFERROR(RANK(World_Bank_Group__2022[[#This Row],[Column2]],World_Bank_Group__2022[Column2]),"")</f>
        <v>40</v>
      </c>
    </row>
    <row r="102" spans="1:17" x14ac:dyDescent="0.25">
      <c r="A102" t="s">
        <v>199</v>
      </c>
      <c r="B102">
        <v>72.05</v>
      </c>
      <c r="C102" t="s">
        <v>1750</v>
      </c>
      <c r="D102" t="s">
        <v>1751</v>
      </c>
      <c r="E102" t="s">
        <v>1752</v>
      </c>
      <c r="F102" t="s">
        <v>1753</v>
      </c>
      <c r="G102" t="s">
        <v>1754</v>
      </c>
      <c r="H102" t="s">
        <v>1567</v>
      </c>
      <c r="I102" t="s">
        <v>792</v>
      </c>
      <c r="J102" t="s">
        <v>1486</v>
      </c>
      <c r="K102" t="s">
        <v>851</v>
      </c>
      <c r="L102" t="s">
        <v>1755</v>
      </c>
      <c r="M102" t="s">
        <v>948</v>
      </c>
      <c r="N102" t="s">
        <v>1749</v>
      </c>
      <c r="O102" t="s">
        <v>892</v>
      </c>
      <c r="P102" t="s">
        <v>5</v>
      </c>
      <c r="Q102">
        <f>IFERROR(RANK(World_Bank_Group__2022[[#This Row],[Column2]],World_Bank_Group__2022[Column2]),"")</f>
        <v>113</v>
      </c>
    </row>
    <row r="103" spans="1:17" x14ac:dyDescent="0.25">
      <c r="A103" t="s">
        <v>231</v>
      </c>
      <c r="B103">
        <v>69</v>
      </c>
      <c r="C103" t="s">
        <v>1916</v>
      </c>
      <c r="D103" t="s">
        <v>1917</v>
      </c>
      <c r="E103" t="s">
        <v>1273</v>
      </c>
      <c r="F103" t="s">
        <v>1918</v>
      </c>
      <c r="G103" t="s">
        <v>1073</v>
      </c>
      <c r="H103" t="s">
        <v>1919</v>
      </c>
      <c r="I103" t="s">
        <v>1844</v>
      </c>
      <c r="J103" t="s">
        <v>1920</v>
      </c>
      <c r="K103" t="s">
        <v>1135</v>
      </c>
      <c r="L103" t="s">
        <v>1921</v>
      </c>
      <c r="M103" t="s">
        <v>1885</v>
      </c>
      <c r="N103" t="s">
        <v>1903</v>
      </c>
      <c r="O103" t="s">
        <v>858</v>
      </c>
      <c r="P103" t="s">
        <v>5</v>
      </c>
      <c r="Q103">
        <f>IFERROR(RANK(World_Bank_Group__2022[[#This Row],[Column2]],World_Bank_Group__2022[Column2]),"")</f>
        <v>137</v>
      </c>
    </row>
    <row r="104" spans="1:17" x14ac:dyDescent="0.25">
      <c r="A104" t="s">
        <v>74</v>
      </c>
      <c r="B104">
        <v>74.58</v>
      </c>
      <c r="C104" t="s">
        <v>1490</v>
      </c>
      <c r="D104" t="s">
        <v>980</v>
      </c>
      <c r="E104" t="s">
        <v>1491</v>
      </c>
      <c r="F104" t="s">
        <v>1492</v>
      </c>
      <c r="G104" t="s">
        <v>1493</v>
      </c>
      <c r="H104" t="s">
        <v>1378</v>
      </c>
      <c r="I104" t="s">
        <v>881</v>
      </c>
      <c r="J104" t="s">
        <v>1494</v>
      </c>
      <c r="K104" t="s">
        <v>1495</v>
      </c>
      <c r="L104" t="s">
        <v>1496</v>
      </c>
      <c r="M104" t="s">
        <v>1497</v>
      </c>
      <c r="N104" t="s">
        <v>1489</v>
      </c>
      <c r="O104" t="s">
        <v>1155</v>
      </c>
      <c r="P104" t="s">
        <v>5</v>
      </c>
      <c r="Q104">
        <f>IFERROR(RANK(World_Bank_Group__2022[[#This Row],[Column2]],World_Bank_Group__2022[Column2]),"")</f>
        <v>81</v>
      </c>
    </row>
    <row r="105" spans="1:17" x14ac:dyDescent="0.25">
      <c r="A105" t="s">
        <v>188</v>
      </c>
      <c r="B105">
        <v>74.42</v>
      </c>
      <c r="C105" t="s">
        <v>1543</v>
      </c>
      <c r="D105" t="s">
        <v>1537</v>
      </c>
      <c r="E105" t="s">
        <v>1544</v>
      </c>
      <c r="F105" t="s">
        <v>1143</v>
      </c>
      <c r="G105" t="s">
        <v>1545</v>
      </c>
      <c r="H105" t="s">
        <v>1167</v>
      </c>
      <c r="I105" t="s">
        <v>1546</v>
      </c>
      <c r="J105" t="s">
        <v>1547</v>
      </c>
      <c r="K105" t="s">
        <v>1548</v>
      </c>
      <c r="L105" t="s">
        <v>1549</v>
      </c>
      <c r="M105" t="s">
        <v>1550</v>
      </c>
      <c r="N105" t="s">
        <v>1532</v>
      </c>
      <c r="O105" t="s">
        <v>1551</v>
      </c>
      <c r="P105" t="s">
        <v>5</v>
      </c>
      <c r="Q105">
        <f>IFERROR(RANK(World_Bank_Group__2022[[#This Row],[Column2]],World_Bank_Group__2022[Column2]),"")</f>
        <v>86</v>
      </c>
    </row>
    <row r="106" spans="1:17" x14ac:dyDescent="0.25">
      <c r="A106" t="s">
        <v>276</v>
      </c>
      <c r="B106">
        <v>53.04</v>
      </c>
      <c r="C106" t="s">
        <v>2399</v>
      </c>
      <c r="D106" t="s">
        <v>2400</v>
      </c>
      <c r="E106" t="s">
        <v>2401</v>
      </c>
      <c r="F106" t="s">
        <v>2402</v>
      </c>
      <c r="G106" t="s">
        <v>2403</v>
      </c>
      <c r="H106" t="s">
        <v>2404</v>
      </c>
      <c r="I106" t="s">
        <v>1974</v>
      </c>
      <c r="J106" t="s">
        <v>2405</v>
      </c>
      <c r="K106" t="s">
        <v>2406</v>
      </c>
      <c r="L106" t="s">
        <v>2407</v>
      </c>
      <c r="M106" t="s">
        <v>995</v>
      </c>
      <c r="N106" t="s">
        <v>2398</v>
      </c>
      <c r="O106" t="s">
        <v>1529</v>
      </c>
      <c r="P106" t="s">
        <v>5</v>
      </c>
      <c r="Q106">
        <f>IFERROR(RANK(World_Bank_Group__2022[[#This Row],[Column2]],World_Bank_Group__2022[Column2]),"")</f>
        <v>199</v>
      </c>
    </row>
    <row r="107" spans="1:17" x14ac:dyDescent="0.25">
      <c r="A107" t="s">
        <v>287</v>
      </c>
      <c r="B107">
        <v>61.1</v>
      </c>
      <c r="C107" t="s">
        <v>2267</v>
      </c>
      <c r="D107" t="s">
        <v>2268</v>
      </c>
      <c r="E107" t="s">
        <v>1315</v>
      </c>
      <c r="F107" t="s">
        <v>2269</v>
      </c>
      <c r="G107" t="s">
        <v>2270</v>
      </c>
      <c r="H107" t="s">
        <v>2266</v>
      </c>
      <c r="I107" t="s">
        <v>916</v>
      </c>
      <c r="J107" t="s">
        <v>2246</v>
      </c>
      <c r="K107" t="s">
        <v>881</v>
      </c>
      <c r="L107" t="s">
        <v>2271</v>
      </c>
      <c r="M107" t="s">
        <v>883</v>
      </c>
      <c r="N107" t="s">
        <v>2266</v>
      </c>
      <c r="O107" t="s">
        <v>864</v>
      </c>
      <c r="P107" t="s">
        <v>5</v>
      </c>
      <c r="Q107">
        <f>IFERROR(RANK(World_Bank_Group__2022[[#This Row],[Column2]],World_Bank_Group__2022[Column2]),"")</f>
        <v>181</v>
      </c>
    </row>
    <row r="108" spans="1:17" x14ac:dyDescent="0.25">
      <c r="A108" t="s">
        <v>159</v>
      </c>
      <c r="B108">
        <v>72.150000000000006</v>
      </c>
      <c r="C108" t="s">
        <v>1745</v>
      </c>
      <c r="D108" t="s">
        <v>1298</v>
      </c>
      <c r="E108" t="s">
        <v>1746</v>
      </c>
      <c r="F108" t="s">
        <v>1608</v>
      </c>
      <c r="G108" t="s">
        <v>1284</v>
      </c>
      <c r="H108" t="s">
        <v>1683</v>
      </c>
      <c r="I108" t="s">
        <v>1355</v>
      </c>
      <c r="J108" t="s">
        <v>1747</v>
      </c>
      <c r="K108" t="s">
        <v>1031</v>
      </c>
      <c r="L108" t="s">
        <v>1748</v>
      </c>
      <c r="M108" t="s">
        <v>1090</v>
      </c>
      <c r="N108" t="s">
        <v>1271</v>
      </c>
      <c r="O108" t="s">
        <v>1708</v>
      </c>
      <c r="P108" t="s">
        <v>5</v>
      </c>
      <c r="Q108">
        <f>IFERROR(RANK(World_Bank_Group__2022[[#This Row],[Column2]],World_Bank_Group__2022[Column2]),"")</f>
        <v>112</v>
      </c>
    </row>
    <row r="109" spans="1:17" x14ac:dyDescent="0.25">
      <c r="A109" t="s">
        <v>76</v>
      </c>
      <c r="B109">
        <v>75.790000000000006</v>
      </c>
      <c r="C109" t="s">
        <v>1386</v>
      </c>
      <c r="D109" t="s">
        <v>974</v>
      </c>
      <c r="E109" t="s">
        <v>1387</v>
      </c>
      <c r="F109" t="s">
        <v>1388</v>
      </c>
      <c r="G109" t="s">
        <v>1389</v>
      </c>
      <c r="H109" t="s">
        <v>1390</v>
      </c>
      <c r="I109" t="s">
        <v>897</v>
      </c>
      <c r="J109" t="s">
        <v>1391</v>
      </c>
      <c r="K109" t="s">
        <v>1392</v>
      </c>
      <c r="L109" t="s">
        <v>1393</v>
      </c>
      <c r="M109" t="s">
        <v>1394</v>
      </c>
      <c r="N109" t="s">
        <v>1226</v>
      </c>
      <c r="O109" t="s">
        <v>992</v>
      </c>
      <c r="P109" t="s">
        <v>5</v>
      </c>
      <c r="Q109">
        <f>IFERROR(RANK(World_Bank_Group__2022[[#This Row],[Column2]],World_Bank_Group__2022[Column2]),"")</f>
        <v>70</v>
      </c>
    </row>
    <row r="110" spans="1:17" x14ac:dyDescent="0.25">
      <c r="A110" t="s">
        <v>45</v>
      </c>
      <c r="B110">
        <v>83.05</v>
      </c>
      <c r="C110" t="s">
        <v>885</v>
      </c>
      <c r="D110" t="s">
        <v>847</v>
      </c>
      <c r="E110" t="s">
        <v>886</v>
      </c>
      <c r="F110" t="s">
        <v>887</v>
      </c>
      <c r="G110" t="s">
        <v>888</v>
      </c>
      <c r="H110" t="s">
        <v>889</v>
      </c>
      <c r="I110" t="s">
        <v>890</v>
      </c>
      <c r="J110" t="s">
        <v>891</v>
      </c>
      <c r="K110" t="s">
        <v>892</v>
      </c>
      <c r="L110" t="s">
        <v>893</v>
      </c>
      <c r="M110" t="s">
        <v>892</v>
      </c>
      <c r="N110" t="s">
        <v>884</v>
      </c>
      <c r="O110" t="s">
        <v>888</v>
      </c>
      <c r="P110" t="s">
        <v>5</v>
      </c>
      <c r="Q110">
        <f>IFERROR(RANK(World_Bank_Group__2022[[#This Row],[Column2]],World_Bank_Group__2022[Column2]),"")</f>
        <v>11</v>
      </c>
    </row>
    <row r="111" spans="1:17" x14ac:dyDescent="0.25">
      <c r="A111" t="s">
        <v>771</v>
      </c>
      <c r="B111">
        <v>85.38</v>
      </c>
      <c r="C111" t="s">
        <v>773</v>
      </c>
      <c r="D111" t="s">
        <v>774</v>
      </c>
      <c r="E111" t="s">
        <v>775</v>
      </c>
      <c r="F111" t="s">
        <v>776</v>
      </c>
      <c r="G111" t="s">
        <v>777</v>
      </c>
      <c r="H111" t="s">
        <v>778</v>
      </c>
      <c r="I111" t="s">
        <v>779</v>
      </c>
      <c r="J111" t="s">
        <v>780</v>
      </c>
      <c r="K111" t="s">
        <v>781</v>
      </c>
      <c r="L111" t="s">
        <v>782</v>
      </c>
      <c r="M111" t="s">
        <v>783</v>
      </c>
      <c r="N111" t="s">
        <v>772</v>
      </c>
      <c r="O111" t="s">
        <v>784</v>
      </c>
      <c r="P111" t="s">
        <v>5</v>
      </c>
      <c r="Q111">
        <f>IFERROR(RANK(World_Bank_Group__2022[[#This Row],[Column2]],World_Bank_Group__2022[Column2]),"")</f>
        <v>1</v>
      </c>
    </row>
    <row r="112" spans="1:17" x14ac:dyDescent="0.25">
      <c r="A112" t="s">
        <v>288</v>
      </c>
      <c r="B112">
        <v>65.23</v>
      </c>
      <c r="C112" t="s">
        <v>2103</v>
      </c>
      <c r="D112" t="s">
        <v>2104</v>
      </c>
      <c r="E112" t="s">
        <v>815</v>
      </c>
      <c r="F112" t="s">
        <v>2105</v>
      </c>
      <c r="G112" t="s">
        <v>2083</v>
      </c>
      <c r="H112" t="s">
        <v>2098</v>
      </c>
      <c r="I112" t="s">
        <v>907</v>
      </c>
      <c r="J112" t="s">
        <v>2106</v>
      </c>
      <c r="K112" t="s">
        <v>907</v>
      </c>
      <c r="L112" t="s">
        <v>2107</v>
      </c>
      <c r="M112" t="s">
        <v>832</v>
      </c>
      <c r="N112" t="s">
        <v>2102</v>
      </c>
      <c r="O112" t="s">
        <v>946</v>
      </c>
      <c r="P112" t="s">
        <v>5</v>
      </c>
      <c r="Q112">
        <f>IFERROR(RANK(World_Bank_Group__2022[[#This Row],[Column2]],World_Bank_Group__2022[Column2]),"")</f>
        <v>159</v>
      </c>
    </row>
    <row r="113" spans="1:17" x14ac:dyDescent="0.25">
      <c r="A113" t="s">
        <v>281</v>
      </c>
      <c r="B113">
        <v>62.9</v>
      </c>
      <c r="C113" t="s">
        <v>2182</v>
      </c>
      <c r="D113" t="s">
        <v>2183</v>
      </c>
      <c r="E113" t="s">
        <v>2184</v>
      </c>
      <c r="F113" t="s">
        <v>2185</v>
      </c>
      <c r="G113" t="s">
        <v>2186</v>
      </c>
      <c r="H113" t="s">
        <v>2187</v>
      </c>
      <c r="I113" t="s">
        <v>940</v>
      </c>
      <c r="J113" t="s">
        <v>2146</v>
      </c>
      <c r="K113" t="s">
        <v>1155</v>
      </c>
      <c r="L113" t="s">
        <v>2181</v>
      </c>
      <c r="M113" t="s">
        <v>968</v>
      </c>
      <c r="N113" t="s">
        <v>2181</v>
      </c>
      <c r="O113" t="s">
        <v>1379</v>
      </c>
      <c r="P113" t="s">
        <v>5</v>
      </c>
      <c r="Q113">
        <f>IFERROR(RANK(World_Bank_Group__2022[[#This Row],[Column2]],World_Bank_Group__2022[Column2]),"")</f>
        <v>170</v>
      </c>
    </row>
    <row r="114" spans="1:17" x14ac:dyDescent="0.25">
      <c r="A114" t="s">
        <v>112</v>
      </c>
      <c r="B114">
        <v>76.260000000000005</v>
      </c>
      <c r="C114" t="s">
        <v>1358</v>
      </c>
      <c r="D114" t="s">
        <v>997</v>
      </c>
      <c r="E114" t="s">
        <v>1359</v>
      </c>
      <c r="F114" t="s">
        <v>1360</v>
      </c>
      <c r="G114" t="s">
        <v>1044</v>
      </c>
      <c r="H114" t="s">
        <v>1361</v>
      </c>
      <c r="I114" t="s">
        <v>1214</v>
      </c>
      <c r="J114" t="s">
        <v>1362</v>
      </c>
      <c r="K114" t="s">
        <v>959</v>
      </c>
      <c r="L114" t="s">
        <v>1363</v>
      </c>
      <c r="M114" t="s">
        <v>1364</v>
      </c>
      <c r="N114" t="s">
        <v>1357</v>
      </c>
      <c r="O114" t="s">
        <v>1365</v>
      </c>
      <c r="P114" t="s">
        <v>5</v>
      </c>
      <c r="Q114">
        <f>IFERROR(RANK(World_Bank_Group__2022[[#This Row],[Column2]],World_Bank_Group__2022[Column2]),"")</f>
        <v>66</v>
      </c>
    </row>
    <row r="115" spans="1:17" x14ac:dyDescent="0.25">
      <c r="A115" t="s">
        <v>152</v>
      </c>
      <c r="B115">
        <v>80.84</v>
      </c>
      <c r="C115" t="s">
        <v>1071</v>
      </c>
      <c r="D115" t="s">
        <v>1072</v>
      </c>
      <c r="E115" t="s">
        <v>1073</v>
      </c>
      <c r="F115" t="s">
        <v>1074</v>
      </c>
      <c r="G115" t="s">
        <v>971</v>
      </c>
      <c r="H115" t="s">
        <v>1075</v>
      </c>
      <c r="I115" t="s">
        <v>1076</v>
      </c>
      <c r="J115" t="s">
        <v>1077</v>
      </c>
      <c r="K115" t="s">
        <v>807</v>
      </c>
      <c r="L115" t="s">
        <v>1078</v>
      </c>
      <c r="M115" t="s">
        <v>1079</v>
      </c>
      <c r="N115" t="s">
        <v>1070</v>
      </c>
      <c r="O115" t="s">
        <v>1080</v>
      </c>
      <c r="P115" t="s">
        <v>5</v>
      </c>
      <c r="Q115">
        <f>IFERROR(RANK(World_Bank_Group__2022[[#This Row],[Column2]],World_Bank_Group__2022[Column2]),"")</f>
        <v>35</v>
      </c>
    </row>
    <row r="116" spans="1:17" x14ac:dyDescent="0.25">
      <c r="A116" t="s">
        <v>301</v>
      </c>
      <c r="B116">
        <v>59.42</v>
      </c>
      <c r="C116" t="s">
        <v>2319</v>
      </c>
      <c r="D116" t="s">
        <v>2277</v>
      </c>
      <c r="E116" t="s">
        <v>1568</v>
      </c>
      <c r="F116" t="s">
        <v>2320</v>
      </c>
      <c r="G116" t="s">
        <v>1394</v>
      </c>
      <c r="H116" t="s">
        <v>2321</v>
      </c>
      <c r="I116" t="s">
        <v>2322</v>
      </c>
      <c r="J116" t="s">
        <v>2323</v>
      </c>
      <c r="K116" t="s">
        <v>1893</v>
      </c>
      <c r="L116" t="s">
        <v>2276</v>
      </c>
      <c r="M116" t="s">
        <v>1480</v>
      </c>
      <c r="N116" t="s">
        <v>2318</v>
      </c>
      <c r="O116" t="s">
        <v>1045</v>
      </c>
      <c r="P116" t="s">
        <v>5</v>
      </c>
      <c r="Q116">
        <f>IFERROR(RANK(World_Bank_Group__2022[[#This Row],[Column2]],World_Bank_Group__2022[Column2]),"")</f>
        <v>189</v>
      </c>
    </row>
    <row r="117" spans="1:17" x14ac:dyDescent="0.25">
      <c r="A117" t="s">
        <v>57</v>
      </c>
      <c r="B117">
        <v>82.7</v>
      </c>
      <c r="C117" t="s">
        <v>799</v>
      </c>
      <c r="D117" t="s">
        <v>855</v>
      </c>
      <c r="E117" t="s">
        <v>838</v>
      </c>
      <c r="F117" t="s">
        <v>917</v>
      </c>
      <c r="G117" t="s">
        <v>918</v>
      </c>
      <c r="H117" t="s">
        <v>919</v>
      </c>
      <c r="I117" t="s">
        <v>920</v>
      </c>
      <c r="J117" t="s">
        <v>882</v>
      </c>
      <c r="K117" t="s">
        <v>921</v>
      </c>
      <c r="L117" t="s">
        <v>922</v>
      </c>
      <c r="M117" t="s">
        <v>923</v>
      </c>
      <c r="N117" t="s">
        <v>879</v>
      </c>
      <c r="O117" t="s">
        <v>916</v>
      </c>
      <c r="P117" t="s">
        <v>5</v>
      </c>
      <c r="Q117">
        <f>IFERROR(RANK(World_Bank_Group__2022[[#This Row],[Column2]],World_Bank_Group__2022[Column2]),"")</f>
        <v>15</v>
      </c>
    </row>
    <row r="118" spans="1:17" x14ac:dyDescent="0.25">
      <c r="A118" t="s">
        <v>175</v>
      </c>
      <c r="B118">
        <v>65.150000000000006</v>
      </c>
      <c r="C118" t="s">
        <v>2109</v>
      </c>
      <c r="D118" t="s">
        <v>1996</v>
      </c>
      <c r="E118" t="s">
        <v>2110</v>
      </c>
      <c r="F118" t="s">
        <v>2111</v>
      </c>
      <c r="G118" t="s">
        <v>2112</v>
      </c>
      <c r="H118" t="s">
        <v>2113</v>
      </c>
      <c r="I118" t="s">
        <v>2114</v>
      </c>
      <c r="J118" t="s">
        <v>2115</v>
      </c>
      <c r="K118" t="s">
        <v>1627</v>
      </c>
      <c r="L118" t="s">
        <v>2101</v>
      </c>
      <c r="M118" t="s">
        <v>1409</v>
      </c>
      <c r="N118" t="s">
        <v>2108</v>
      </c>
      <c r="O118" t="s">
        <v>784</v>
      </c>
      <c r="P118" t="s">
        <v>5</v>
      </c>
      <c r="Q118">
        <f>IFERROR(RANK(World_Bank_Group__2022[[#This Row],[Column2]],World_Bank_Group__2022[Column2]),"")</f>
        <v>160</v>
      </c>
    </row>
    <row r="119" spans="1:17" x14ac:dyDescent="0.25">
      <c r="A119" t="s">
        <v>271</v>
      </c>
      <c r="B119">
        <v>64.69</v>
      </c>
      <c r="C119" t="s">
        <v>2103</v>
      </c>
      <c r="D119" t="s">
        <v>1991</v>
      </c>
      <c r="E119" t="s">
        <v>2126</v>
      </c>
      <c r="F119" t="s">
        <v>2127</v>
      </c>
      <c r="G119" t="s">
        <v>2128</v>
      </c>
      <c r="H119" t="s">
        <v>2078</v>
      </c>
      <c r="I119" t="s">
        <v>2129</v>
      </c>
      <c r="J119" t="s">
        <v>2130</v>
      </c>
      <c r="K119" t="s">
        <v>1634</v>
      </c>
      <c r="L119" t="s">
        <v>2131</v>
      </c>
      <c r="M119" t="s">
        <v>1765</v>
      </c>
      <c r="N119" t="s">
        <v>2125</v>
      </c>
      <c r="O119" t="s">
        <v>954</v>
      </c>
      <c r="P119" t="s">
        <v>5</v>
      </c>
      <c r="Q119">
        <f>IFERROR(RANK(World_Bank_Group__2022[[#This Row],[Column2]],World_Bank_Group__2022[Column2]),"")</f>
        <v>162</v>
      </c>
    </row>
    <row r="120" spans="1:17" x14ac:dyDescent="0.25">
      <c r="A120" t="s">
        <v>128</v>
      </c>
      <c r="B120">
        <v>73.510000000000005</v>
      </c>
      <c r="C120" t="s">
        <v>1629</v>
      </c>
      <c r="D120" t="s">
        <v>1108</v>
      </c>
      <c r="E120" t="s">
        <v>1630</v>
      </c>
      <c r="F120" t="s">
        <v>1631</v>
      </c>
      <c r="G120" t="s">
        <v>807</v>
      </c>
      <c r="H120" t="s">
        <v>1632</v>
      </c>
      <c r="I120" t="s">
        <v>1089</v>
      </c>
      <c r="J120" t="s">
        <v>1633</v>
      </c>
      <c r="K120" t="s">
        <v>890</v>
      </c>
      <c r="L120" t="s">
        <v>1234</v>
      </c>
      <c r="M120" t="s">
        <v>1634</v>
      </c>
      <c r="N120" t="s">
        <v>1628</v>
      </c>
      <c r="O120" t="s">
        <v>1635</v>
      </c>
      <c r="P120" t="s">
        <v>5</v>
      </c>
      <c r="Q120">
        <f>IFERROR(RANK(World_Bank_Group__2022[[#This Row],[Column2]],World_Bank_Group__2022[Column2]),"")</f>
        <v>98</v>
      </c>
    </row>
    <row r="121" spans="1:17" x14ac:dyDescent="0.25">
      <c r="A121" t="s">
        <v>137</v>
      </c>
      <c r="B121">
        <v>74.83</v>
      </c>
      <c r="C121" t="s">
        <v>1452</v>
      </c>
      <c r="D121" t="s">
        <v>1225</v>
      </c>
      <c r="E121" t="s">
        <v>1453</v>
      </c>
      <c r="F121" t="s">
        <v>1289</v>
      </c>
      <c r="G121" t="s">
        <v>1098</v>
      </c>
      <c r="H121" t="s">
        <v>1454</v>
      </c>
      <c r="I121" t="s">
        <v>1455</v>
      </c>
      <c r="J121" t="s">
        <v>1456</v>
      </c>
      <c r="K121" t="s">
        <v>1457</v>
      </c>
      <c r="L121" t="s">
        <v>1458</v>
      </c>
      <c r="M121" t="s">
        <v>1459</v>
      </c>
      <c r="N121" t="s">
        <v>1451</v>
      </c>
      <c r="O121" t="s">
        <v>967</v>
      </c>
      <c r="P121" t="s">
        <v>5</v>
      </c>
      <c r="Q121">
        <f>IFERROR(RANK(World_Bank_Group__2022[[#This Row],[Column2]],World_Bank_Group__2022[Column2]),"")</f>
        <v>77</v>
      </c>
    </row>
    <row r="122" spans="1:17" x14ac:dyDescent="0.25">
      <c r="A122" t="s">
        <v>227</v>
      </c>
      <c r="B122">
        <v>70.92</v>
      </c>
      <c r="C122" t="s">
        <v>1831</v>
      </c>
      <c r="D122" t="s">
        <v>1832</v>
      </c>
      <c r="E122" t="s">
        <v>1833</v>
      </c>
      <c r="F122" t="s">
        <v>1834</v>
      </c>
      <c r="G122" t="s">
        <v>796</v>
      </c>
      <c r="H122" t="s">
        <v>1835</v>
      </c>
      <c r="I122" t="s">
        <v>940</v>
      </c>
      <c r="J122" t="s">
        <v>1836</v>
      </c>
      <c r="K122" t="s">
        <v>807</v>
      </c>
      <c r="L122" t="s">
        <v>1837</v>
      </c>
      <c r="M122" t="s">
        <v>781</v>
      </c>
      <c r="N122" t="s">
        <v>1830</v>
      </c>
      <c r="O122" t="s">
        <v>874</v>
      </c>
      <c r="P122" t="s">
        <v>5</v>
      </c>
      <c r="Q122">
        <f>IFERROR(RANK(World_Bank_Group__2022[[#This Row],[Column2]],World_Bank_Group__2022[Column2]),"")</f>
        <v>124</v>
      </c>
    </row>
    <row r="123" spans="1:17" x14ac:dyDescent="0.25">
      <c r="A123" t="s">
        <v>150</v>
      </c>
      <c r="B123">
        <v>68.62</v>
      </c>
      <c r="C123" t="s">
        <v>1950</v>
      </c>
      <c r="D123" t="s">
        <v>1951</v>
      </c>
      <c r="E123" t="s">
        <v>1952</v>
      </c>
      <c r="F123" t="s">
        <v>1758</v>
      </c>
      <c r="G123" t="s">
        <v>1953</v>
      </c>
      <c r="H123" t="s">
        <v>1954</v>
      </c>
      <c r="I123" t="s">
        <v>1166</v>
      </c>
      <c r="J123" t="s">
        <v>1955</v>
      </c>
      <c r="K123" t="s">
        <v>1956</v>
      </c>
      <c r="L123" t="s">
        <v>1957</v>
      </c>
      <c r="M123" t="s">
        <v>1958</v>
      </c>
      <c r="N123" t="s">
        <v>1949</v>
      </c>
      <c r="O123" t="s">
        <v>1959</v>
      </c>
      <c r="P123" t="s">
        <v>5</v>
      </c>
      <c r="Q123">
        <f>IFERROR(RANK(World_Bank_Group__2022[[#This Row],[Column2]],World_Bank_Group__2022[Column2]),"")</f>
        <v>141</v>
      </c>
    </row>
    <row r="124" spans="1:17" x14ac:dyDescent="0.25">
      <c r="A124" t="s">
        <v>166</v>
      </c>
      <c r="B124">
        <v>72.67</v>
      </c>
      <c r="C124" t="s">
        <v>1695</v>
      </c>
      <c r="D124" t="s">
        <v>1696</v>
      </c>
      <c r="E124" t="s">
        <v>1697</v>
      </c>
      <c r="F124" t="s">
        <v>1698</v>
      </c>
      <c r="G124" t="s">
        <v>1699</v>
      </c>
      <c r="H124" t="s">
        <v>1700</v>
      </c>
      <c r="I124" t="s">
        <v>1701</v>
      </c>
      <c r="J124" t="s">
        <v>1432</v>
      </c>
      <c r="K124" t="s">
        <v>1702</v>
      </c>
      <c r="L124" t="s">
        <v>1621</v>
      </c>
      <c r="M124" t="s">
        <v>1703</v>
      </c>
      <c r="N124" t="s">
        <v>1694</v>
      </c>
      <c r="O124" t="s">
        <v>1704</v>
      </c>
      <c r="P124" t="s">
        <v>5</v>
      </c>
      <c r="Q124">
        <f>IFERROR(RANK(World_Bank_Group__2022[[#This Row],[Column2]],World_Bank_Group__2022[Column2]),"")</f>
        <v>106</v>
      </c>
    </row>
    <row r="125" spans="1:17" x14ac:dyDescent="0.25">
      <c r="A125" t="s">
        <v>96</v>
      </c>
      <c r="B125">
        <v>76.19</v>
      </c>
      <c r="C125" t="s">
        <v>1247</v>
      </c>
      <c r="D125" t="s">
        <v>997</v>
      </c>
      <c r="E125" t="s">
        <v>1048</v>
      </c>
      <c r="F125" t="s">
        <v>1367</v>
      </c>
      <c r="G125" t="s">
        <v>1090</v>
      </c>
      <c r="H125" t="s">
        <v>1368</v>
      </c>
      <c r="I125" t="s">
        <v>859</v>
      </c>
      <c r="J125" t="s">
        <v>1369</v>
      </c>
      <c r="K125" t="s">
        <v>1304</v>
      </c>
      <c r="L125" t="s">
        <v>1370</v>
      </c>
      <c r="M125" t="s">
        <v>1371</v>
      </c>
      <c r="N125" t="s">
        <v>1366</v>
      </c>
      <c r="O125" t="s">
        <v>890</v>
      </c>
      <c r="P125" t="s">
        <v>5</v>
      </c>
      <c r="Q125">
        <f>IFERROR(RANK(World_Bank_Group__2022[[#This Row],[Column2]],World_Bank_Group__2022[Column2]),"")</f>
        <v>67</v>
      </c>
    </row>
    <row r="126" spans="1:17" x14ac:dyDescent="0.25">
      <c r="A126" t="s">
        <v>203</v>
      </c>
      <c r="B126">
        <v>74.97</v>
      </c>
      <c r="C126" t="s">
        <v>1442</v>
      </c>
      <c r="D126" t="s">
        <v>1443</v>
      </c>
      <c r="E126" t="s">
        <v>1444</v>
      </c>
      <c r="F126" t="s">
        <v>1445</v>
      </c>
      <c r="G126" t="s">
        <v>1446</v>
      </c>
      <c r="H126" t="s">
        <v>1447</v>
      </c>
      <c r="I126" t="s">
        <v>1103</v>
      </c>
      <c r="J126" t="s">
        <v>1448</v>
      </c>
      <c r="K126" t="s">
        <v>1449</v>
      </c>
      <c r="L126" t="s">
        <v>1393</v>
      </c>
      <c r="M126" t="s">
        <v>1450</v>
      </c>
      <c r="N126" t="s">
        <v>1441</v>
      </c>
      <c r="O126" t="s">
        <v>861</v>
      </c>
      <c r="P126" t="s">
        <v>5</v>
      </c>
      <c r="Q126">
        <f>IFERROR(RANK(World_Bank_Group__2022[[#This Row],[Column2]],World_Bank_Group__2022[Column2]),"")</f>
        <v>76</v>
      </c>
    </row>
    <row r="127" spans="1:17" x14ac:dyDescent="0.25">
      <c r="A127" t="s">
        <v>294</v>
      </c>
      <c r="B127">
        <v>59.62</v>
      </c>
      <c r="C127" t="s">
        <v>2312</v>
      </c>
      <c r="D127" t="s">
        <v>2203</v>
      </c>
      <c r="E127" t="s">
        <v>2313</v>
      </c>
      <c r="F127" t="s">
        <v>2314</v>
      </c>
      <c r="G127" t="s">
        <v>2315</v>
      </c>
      <c r="H127" t="s">
        <v>2316</v>
      </c>
      <c r="I127" t="s">
        <v>1355</v>
      </c>
      <c r="J127" t="s">
        <v>2316</v>
      </c>
      <c r="K127" t="s">
        <v>1818</v>
      </c>
      <c r="L127" t="s">
        <v>2317</v>
      </c>
      <c r="M127" t="s">
        <v>850</v>
      </c>
      <c r="N127" t="s">
        <v>2311</v>
      </c>
      <c r="O127" t="s">
        <v>1967</v>
      </c>
      <c r="P127" t="s">
        <v>5</v>
      </c>
      <c r="Q127">
        <f>IFERROR(RANK(World_Bank_Group__2022[[#This Row],[Column2]],World_Bank_Group__2022[Column2]),"")</f>
        <v>188</v>
      </c>
    </row>
    <row r="128" spans="1:17" x14ac:dyDescent="0.25">
      <c r="A128" t="s">
        <v>239</v>
      </c>
      <c r="B128">
        <v>67.260000000000005</v>
      </c>
      <c r="C128" t="s">
        <v>2016</v>
      </c>
      <c r="D128" t="s">
        <v>1819</v>
      </c>
      <c r="E128" t="s">
        <v>1655</v>
      </c>
      <c r="F128" t="s">
        <v>2017</v>
      </c>
      <c r="G128" t="s">
        <v>2018</v>
      </c>
      <c r="H128" t="s">
        <v>2019</v>
      </c>
      <c r="I128" t="s">
        <v>923</v>
      </c>
      <c r="J128" t="s">
        <v>2020</v>
      </c>
      <c r="K128" t="s">
        <v>1685</v>
      </c>
      <c r="L128" t="s">
        <v>2021</v>
      </c>
      <c r="M128" t="s">
        <v>1428</v>
      </c>
      <c r="N128" t="s">
        <v>2015</v>
      </c>
      <c r="O128" t="s">
        <v>845</v>
      </c>
      <c r="P128" t="s">
        <v>5</v>
      </c>
      <c r="Q128">
        <f>IFERROR(RANK(World_Bank_Group__2022[[#This Row],[Column2]],World_Bank_Group__2022[Column2]),"")</f>
        <v>148</v>
      </c>
    </row>
    <row r="129" spans="1:17" x14ac:dyDescent="0.25">
      <c r="A129" t="s">
        <v>238</v>
      </c>
      <c r="B129">
        <v>58.06</v>
      </c>
      <c r="C129" t="s">
        <v>2346</v>
      </c>
      <c r="D129" t="s">
        <v>2347</v>
      </c>
      <c r="E129" t="s">
        <v>2348</v>
      </c>
      <c r="F129" t="s">
        <v>2291</v>
      </c>
      <c r="G129" t="s">
        <v>2349</v>
      </c>
      <c r="H129" t="s">
        <v>2350</v>
      </c>
      <c r="I129" t="s">
        <v>1045</v>
      </c>
      <c r="J129" t="s">
        <v>2351</v>
      </c>
      <c r="K129" t="s">
        <v>2352</v>
      </c>
      <c r="L129" t="s">
        <v>2304</v>
      </c>
      <c r="M129" t="s">
        <v>2353</v>
      </c>
      <c r="N129" t="s">
        <v>2345</v>
      </c>
      <c r="O129" t="s">
        <v>2354</v>
      </c>
      <c r="P129" t="s">
        <v>5</v>
      </c>
      <c r="Q129">
        <f>IFERROR(RANK(World_Bank_Group__2022[[#This Row],[Column2]],World_Bank_Group__2022[Column2]),"")</f>
        <v>193</v>
      </c>
    </row>
    <row r="130" spans="1:17" x14ac:dyDescent="0.25">
      <c r="A130" t="s">
        <v>241</v>
      </c>
      <c r="B130">
        <v>70.48</v>
      </c>
      <c r="C130" t="s">
        <v>1865</v>
      </c>
      <c r="D130" t="s">
        <v>1596</v>
      </c>
      <c r="E130" t="s">
        <v>1866</v>
      </c>
      <c r="F130" t="s">
        <v>1695</v>
      </c>
      <c r="G130" t="s">
        <v>1564</v>
      </c>
      <c r="H130" t="s">
        <v>1867</v>
      </c>
      <c r="I130" t="s">
        <v>1708</v>
      </c>
      <c r="J130" t="s">
        <v>1868</v>
      </c>
      <c r="K130" t="s">
        <v>1053</v>
      </c>
      <c r="L130" t="s">
        <v>1869</v>
      </c>
      <c r="M130" t="s">
        <v>1870</v>
      </c>
      <c r="N130" t="s">
        <v>1819</v>
      </c>
      <c r="O130" t="s">
        <v>1450</v>
      </c>
      <c r="P130" t="s">
        <v>5</v>
      </c>
      <c r="Q130">
        <f>IFERROR(RANK(World_Bank_Group__2022[[#This Row],[Column2]],World_Bank_Group__2022[Column2]),"")</f>
        <v>129</v>
      </c>
    </row>
    <row r="131" spans="1:17" x14ac:dyDescent="0.25">
      <c r="A131" t="s">
        <v>24</v>
      </c>
      <c r="B131">
        <v>81.709999999999994</v>
      </c>
      <c r="C131" t="s">
        <v>974</v>
      </c>
      <c r="D131" t="s">
        <v>828</v>
      </c>
      <c r="E131" t="s">
        <v>975</v>
      </c>
      <c r="F131" t="s">
        <v>973</v>
      </c>
      <c r="G131" t="s">
        <v>784</v>
      </c>
      <c r="H131" t="s">
        <v>976</v>
      </c>
      <c r="I131" t="s">
        <v>859</v>
      </c>
      <c r="J131" t="s">
        <v>977</v>
      </c>
      <c r="K131" t="s">
        <v>905</v>
      </c>
      <c r="L131" t="s">
        <v>978</v>
      </c>
      <c r="M131" t="s">
        <v>784</v>
      </c>
      <c r="N131" t="s">
        <v>973</v>
      </c>
      <c r="O131" t="s">
        <v>940</v>
      </c>
      <c r="P131" t="s">
        <v>5</v>
      </c>
      <c r="Q131">
        <f>IFERROR(RANK(World_Bank_Group__2022[[#This Row],[Column2]],World_Bank_Group__2022[Column2]),"")</f>
        <v>23</v>
      </c>
    </row>
    <row r="132" spans="1:17" x14ac:dyDescent="0.25">
      <c r="A132" t="s">
        <v>421</v>
      </c>
      <c r="B132">
        <v>80.98</v>
      </c>
      <c r="C132" t="s">
        <v>1058</v>
      </c>
      <c r="D132" t="s">
        <v>1059</v>
      </c>
      <c r="E132" t="s">
        <v>1060</v>
      </c>
      <c r="F132" t="s">
        <v>1061</v>
      </c>
      <c r="G132" t="s">
        <v>1062</v>
      </c>
      <c r="H132" t="s">
        <v>1063</v>
      </c>
      <c r="I132" t="s">
        <v>1064</v>
      </c>
      <c r="J132" t="s">
        <v>1065</v>
      </c>
      <c r="K132" t="s">
        <v>1066</v>
      </c>
      <c r="L132" t="s">
        <v>1067</v>
      </c>
      <c r="M132" t="s">
        <v>1068</v>
      </c>
      <c r="N132" t="s">
        <v>1001</v>
      </c>
      <c r="O132" t="s">
        <v>1069</v>
      </c>
      <c r="P132" t="s">
        <v>5</v>
      </c>
      <c r="Q132">
        <f>IFERROR(RANK(World_Bank_Group__2022[[#This Row],[Column2]],World_Bank_Group__2022[Column2]),"")</f>
        <v>34</v>
      </c>
    </row>
    <row r="133" spans="1:17" x14ac:dyDescent="0.25">
      <c r="A133" t="s">
        <v>35</v>
      </c>
      <c r="B133">
        <v>82.76</v>
      </c>
      <c r="C133" t="s">
        <v>846</v>
      </c>
      <c r="D133" t="s">
        <v>909</v>
      </c>
      <c r="E133" t="s">
        <v>910</v>
      </c>
      <c r="F133" t="s">
        <v>911</v>
      </c>
      <c r="G133" t="s">
        <v>849</v>
      </c>
      <c r="H133" t="s">
        <v>912</v>
      </c>
      <c r="I133" t="s">
        <v>792</v>
      </c>
      <c r="J133" t="s">
        <v>913</v>
      </c>
      <c r="K133" t="s">
        <v>905</v>
      </c>
      <c r="L133" t="s">
        <v>816</v>
      </c>
      <c r="M133" t="s">
        <v>824</v>
      </c>
      <c r="N133" t="s">
        <v>908</v>
      </c>
      <c r="O133" t="s">
        <v>861</v>
      </c>
      <c r="P133" t="s">
        <v>5</v>
      </c>
      <c r="Q133">
        <f>IFERROR(RANK(World_Bank_Group__2022[[#This Row],[Column2]],World_Bank_Group__2022[Column2]),"")</f>
        <v>14</v>
      </c>
    </row>
    <row r="134" spans="1:17" x14ac:dyDescent="0.25">
      <c r="A134" t="s">
        <v>220</v>
      </c>
      <c r="B134">
        <v>74.61</v>
      </c>
      <c r="C134" t="s">
        <v>1481</v>
      </c>
      <c r="D134" t="s">
        <v>1482</v>
      </c>
      <c r="E134" t="s">
        <v>1483</v>
      </c>
      <c r="F134" t="s">
        <v>1421</v>
      </c>
      <c r="G134" t="s">
        <v>1484</v>
      </c>
      <c r="H134" t="s">
        <v>1470</v>
      </c>
      <c r="I134" t="s">
        <v>1485</v>
      </c>
      <c r="J134" t="s">
        <v>1486</v>
      </c>
      <c r="K134" t="s">
        <v>1487</v>
      </c>
      <c r="L134" t="s">
        <v>1488</v>
      </c>
      <c r="M134" t="s">
        <v>817</v>
      </c>
      <c r="N134" t="s">
        <v>1328</v>
      </c>
      <c r="O134" t="s">
        <v>1069</v>
      </c>
      <c r="P134" t="s">
        <v>5</v>
      </c>
      <c r="Q134">
        <f>IFERROR(RANK(World_Bank_Group__2022[[#This Row],[Column2]],World_Bank_Group__2022[Column2]),"")</f>
        <v>80</v>
      </c>
    </row>
    <row r="135" spans="1:17" x14ac:dyDescent="0.25">
      <c r="A135" t="s">
        <v>303</v>
      </c>
      <c r="B135">
        <v>62.08</v>
      </c>
      <c r="C135" t="s">
        <v>2205</v>
      </c>
      <c r="D135" t="s">
        <v>2206</v>
      </c>
      <c r="E135" t="s">
        <v>2207</v>
      </c>
      <c r="F135" t="s">
        <v>2208</v>
      </c>
      <c r="G135" t="s">
        <v>2209</v>
      </c>
      <c r="H135" t="s">
        <v>2181</v>
      </c>
      <c r="I135" t="s">
        <v>1556</v>
      </c>
      <c r="J135" t="s">
        <v>2210</v>
      </c>
      <c r="K135" t="s">
        <v>1449</v>
      </c>
      <c r="L135" t="s">
        <v>2211</v>
      </c>
      <c r="M135" t="s">
        <v>1365</v>
      </c>
      <c r="N135" t="s">
        <v>2180</v>
      </c>
      <c r="O135" t="s">
        <v>2212</v>
      </c>
      <c r="P135" t="s">
        <v>5</v>
      </c>
      <c r="Q135">
        <f>IFERROR(RANK(World_Bank_Group__2022[[#This Row],[Column2]],World_Bank_Group__2022[Column2]),"")</f>
        <v>173</v>
      </c>
    </row>
    <row r="136" spans="1:17" x14ac:dyDescent="0.25">
      <c r="A136" t="s">
        <v>266</v>
      </c>
      <c r="B136">
        <v>53.63</v>
      </c>
      <c r="C136" t="s">
        <v>2392</v>
      </c>
      <c r="D136" t="s">
        <v>2393</v>
      </c>
      <c r="E136" t="s">
        <v>1269</v>
      </c>
      <c r="F136" t="s">
        <v>2394</v>
      </c>
      <c r="G136" t="s">
        <v>2112</v>
      </c>
      <c r="H136" t="s">
        <v>2395</v>
      </c>
      <c r="I136" t="s">
        <v>783</v>
      </c>
      <c r="J136" t="s">
        <v>2396</v>
      </c>
      <c r="K136" t="s">
        <v>2037</v>
      </c>
      <c r="L136" t="s">
        <v>2397</v>
      </c>
      <c r="M136" t="s">
        <v>1506</v>
      </c>
      <c r="N136" t="s">
        <v>2391</v>
      </c>
      <c r="O136" t="s">
        <v>1080</v>
      </c>
      <c r="P136" t="s">
        <v>5</v>
      </c>
      <c r="Q136">
        <f>IFERROR(RANK(World_Bank_Group__2022[[#This Row],[Column2]],World_Bank_Group__2022[Column2]),"")</f>
        <v>198</v>
      </c>
    </row>
    <row r="137" spans="1:17" x14ac:dyDescent="0.25">
      <c r="A137" t="s">
        <v>744</v>
      </c>
      <c r="B137">
        <v>73.58</v>
      </c>
      <c r="C137" t="s">
        <v>1621</v>
      </c>
      <c r="D137" t="s">
        <v>1622</v>
      </c>
      <c r="E137" t="s">
        <v>1267</v>
      </c>
      <c r="F137" t="s">
        <v>1623</v>
      </c>
      <c r="G137" t="s">
        <v>1545</v>
      </c>
      <c r="H137" t="s">
        <v>1624</v>
      </c>
      <c r="I137" t="s">
        <v>1457</v>
      </c>
      <c r="J137" t="s">
        <v>1625</v>
      </c>
      <c r="K137" t="s">
        <v>1355</v>
      </c>
      <c r="L137" t="s">
        <v>1626</v>
      </c>
      <c r="M137" t="s">
        <v>1627</v>
      </c>
      <c r="N137" t="s">
        <v>1589</v>
      </c>
      <c r="O137" t="s">
        <v>1204</v>
      </c>
      <c r="P137" t="s">
        <v>5</v>
      </c>
      <c r="Q137">
        <f>IFERROR(RANK(World_Bank_Group__2022[[#This Row],[Column2]],World_Bank_Group__2022[Column2]),"")</f>
        <v>97</v>
      </c>
    </row>
    <row r="138" spans="1:17" x14ac:dyDescent="0.25">
      <c r="A138" t="s">
        <v>148</v>
      </c>
      <c r="B138">
        <v>74.42</v>
      </c>
      <c r="C138" t="s">
        <v>1533</v>
      </c>
      <c r="D138" t="s">
        <v>1534</v>
      </c>
      <c r="E138" t="s">
        <v>1535</v>
      </c>
      <c r="F138" t="s">
        <v>1536</v>
      </c>
      <c r="G138" t="s">
        <v>1287</v>
      </c>
      <c r="H138" t="s">
        <v>1537</v>
      </c>
      <c r="I138" t="s">
        <v>1538</v>
      </c>
      <c r="J138" t="s">
        <v>1539</v>
      </c>
      <c r="K138" t="s">
        <v>1345</v>
      </c>
      <c r="L138" t="s">
        <v>1540</v>
      </c>
      <c r="M138" t="s">
        <v>1541</v>
      </c>
      <c r="N138" t="s">
        <v>1532</v>
      </c>
      <c r="O138" t="s">
        <v>1542</v>
      </c>
      <c r="P138" t="s">
        <v>5</v>
      </c>
      <c r="Q138">
        <f>IFERROR(RANK(World_Bank_Group__2022[[#This Row],[Column2]],World_Bank_Group__2022[Column2]),"")</f>
        <v>86</v>
      </c>
    </row>
    <row r="139" spans="1:17" x14ac:dyDescent="0.25">
      <c r="A139" t="s">
        <v>9</v>
      </c>
      <c r="B139">
        <v>82.56</v>
      </c>
      <c r="C139" t="s">
        <v>934</v>
      </c>
      <c r="D139" t="s">
        <v>935</v>
      </c>
      <c r="E139" t="s">
        <v>910</v>
      </c>
      <c r="F139" t="s">
        <v>936</v>
      </c>
      <c r="G139" t="s">
        <v>858</v>
      </c>
      <c r="H139" t="s">
        <v>937</v>
      </c>
      <c r="I139" t="s">
        <v>842</v>
      </c>
      <c r="J139" t="s">
        <v>938</v>
      </c>
      <c r="K139" t="s">
        <v>905</v>
      </c>
      <c r="L139" t="s">
        <v>939</v>
      </c>
      <c r="M139" t="s">
        <v>899</v>
      </c>
      <c r="N139" t="s">
        <v>880</v>
      </c>
      <c r="O139" t="s">
        <v>940</v>
      </c>
      <c r="P139" t="s">
        <v>5</v>
      </c>
      <c r="Q139">
        <f>IFERROR(RANK(World_Bank_Group__2022[[#This Row],[Column2]],World_Bank_Group__2022[Column2]),"")</f>
        <v>18</v>
      </c>
    </row>
    <row r="140" spans="1:17" x14ac:dyDescent="0.25">
      <c r="A140" t="s">
        <v>106</v>
      </c>
      <c r="B140">
        <v>73.94</v>
      </c>
      <c r="C140" t="s">
        <v>1596</v>
      </c>
      <c r="D140" t="s">
        <v>1597</v>
      </c>
      <c r="E140" t="s">
        <v>1180</v>
      </c>
      <c r="F140" t="s">
        <v>1509</v>
      </c>
      <c r="G140" t="s">
        <v>1069</v>
      </c>
      <c r="H140" t="s">
        <v>1236</v>
      </c>
      <c r="I140" t="s">
        <v>1598</v>
      </c>
      <c r="J140" t="s">
        <v>1298</v>
      </c>
      <c r="K140" t="s">
        <v>1599</v>
      </c>
      <c r="L140" t="s">
        <v>1445</v>
      </c>
      <c r="M140" t="s">
        <v>1600</v>
      </c>
      <c r="N140" t="s">
        <v>1595</v>
      </c>
      <c r="O140" t="s">
        <v>1455</v>
      </c>
      <c r="P140" t="s">
        <v>5</v>
      </c>
      <c r="Q140">
        <f>IFERROR(RANK(World_Bank_Group__2022[[#This Row],[Column2]],World_Bank_Group__2022[Column2]),"")</f>
        <v>93</v>
      </c>
    </row>
    <row r="141" spans="1:17" x14ac:dyDescent="0.25">
      <c r="A141" t="s">
        <v>1894</v>
      </c>
      <c r="B141">
        <v>69.73</v>
      </c>
      <c r="C141" t="s">
        <v>1896</v>
      </c>
      <c r="D141" t="s">
        <v>1778</v>
      </c>
      <c r="E141" t="s">
        <v>823</v>
      </c>
      <c r="F141" t="s">
        <v>1897</v>
      </c>
      <c r="G141" t="s">
        <v>845</v>
      </c>
      <c r="H141" t="s">
        <v>1838</v>
      </c>
      <c r="I141" t="s">
        <v>1898</v>
      </c>
      <c r="J141" t="s">
        <v>1899</v>
      </c>
      <c r="K141" t="s">
        <v>881</v>
      </c>
      <c r="L141" t="s">
        <v>1787</v>
      </c>
      <c r="M141" t="s">
        <v>1022</v>
      </c>
      <c r="N141" t="s">
        <v>1895</v>
      </c>
      <c r="O141" t="s">
        <v>1030</v>
      </c>
      <c r="P141" t="s">
        <v>5</v>
      </c>
      <c r="Q141">
        <f>IFERROR(RANK(World_Bank_Group__2022[[#This Row],[Column2]],World_Bank_Group__2022[Column2]),"")</f>
        <v>134</v>
      </c>
    </row>
    <row r="142" spans="1:17" x14ac:dyDescent="0.25">
      <c r="A142" t="s">
        <v>269</v>
      </c>
      <c r="B142">
        <v>66.430000000000007</v>
      </c>
      <c r="C142" t="s">
        <v>2047</v>
      </c>
      <c r="D142" t="s">
        <v>2048</v>
      </c>
      <c r="E142" t="s">
        <v>2049</v>
      </c>
      <c r="F142" t="s">
        <v>2050</v>
      </c>
      <c r="G142" t="s">
        <v>1564</v>
      </c>
      <c r="H142" t="s">
        <v>1767</v>
      </c>
      <c r="I142" t="s">
        <v>992</v>
      </c>
      <c r="J142" t="s">
        <v>2051</v>
      </c>
      <c r="K142" t="s">
        <v>1634</v>
      </c>
      <c r="L142" t="s">
        <v>2052</v>
      </c>
      <c r="M142" t="s">
        <v>1765</v>
      </c>
      <c r="N142" t="s">
        <v>2046</v>
      </c>
      <c r="O142" t="s">
        <v>2053</v>
      </c>
      <c r="P142" t="s">
        <v>5</v>
      </c>
      <c r="Q142">
        <f>IFERROR(RANK(World_Bank_Group__2022[[#This Row],[Column2]],World_Bank_Group__2022[Column2]),"")</f>
        <v>152</v>
      </c>
    </row>
    <row r="143" spans="1:17" x14ac:dyDescent="0.25">
      <c r="A143" t="s">
        <v>190</v>
      </c>
      <c r="B143">
        <v>73.44</v>
      </c>
      <c r="C143" t="s">
        <v>1646</v>
      </c>
      <c r="D143" t="s">
        <v>1647</v>
      </c>
      <c r="E143" t="s">
        <v>1648</v>
      </c>
      <c r="F143" t="s">
        <v>1649</v>
      </c>
      <c r="G143" t="s">
        <v>1650</v>
      </c>
      <c r="H143" t="s">
        <v>1465</v>
      </c>
      <c r="I143" t="s">
        <v>1162</v>
      </c>
      <c r="J143" t="s">
        <v>1539</v>
      </c>
      <c r="K143" t="s">
        <v>1035</v>
      </c>
      <c r="L143" t="s">
        <v>1651</v>
      </c>
      <c r="M143" t="s">
        <v>995</v>
      </c>
      <c r="N143" t="s">
        <v>1645</v>
      </c>
      <c r="O143" t="s">
        <v>1652</v>
      </c>
      <c r="P143" t="s">
        <v>5</v>
      </c>
      <c r="Q143">
        <f>IFERROR(RANK(World_Bank_Group__2022[[#This Row],[Column2]],World_Bank_Group__2022[Column2]),"")</f>
        <v>100</v>
      </c>
    </row>
    <row r="144" spans="1:17" x14ac:dyDescent="0.25">
      <c r="A144" t="s">
        <v>105</v>
      </c>
      <c r="B144">
        <v>76.83</v>
      </c>
      <c r="C144" t="s">
        <v>1340</v>
      </c>
      <c r="D144" t="s">
        <v>1341</v>
      </c>
      <c r="E144" t="s">
        <v>1342</v>
      </c>
      <c r="F144" t="s">
        <v>1343</v>
      </c>
      <c r="G144" t="s">
        <v>1069</v>
      </c>
      <c r="H144" t="s">
        <v>1344</v>
      </c>
      <c r="I144" t="s">
        <v>1345</v>
      </c>
      <c r="J144" t="s">
        <v>1223</v>
      </c>
      <c r="K144" t="s">
        <v>1153</v>
      </c>
      <c r="L144" t="s">
        <v>1346</v>
      </c>
      <c r="M144" t="s">
        <v>849</v>
      </c>
      <c r="N144" t="s">
        <v>1330</v>
      </c>
      <c r="O144" t="s">
        <v>1347</v>
      </c>
      <c r="P144" t="s">
        <v>5</v>
      </c>
      <c r="Q144">
        <f>IFERROR(RANK(World_Bank_Group__2022[[#This Row],[Column2]],World_Bank_Group__2022[Column2]),"")</f>
        <v>63</v>
      </c>
    </row>
    <row r="145" spans="1:17" x14ac:dyDescent="0.25">
      <c r="A145" t="s">
        <v>254</v>
      </c>
      <c r="B145">
        <v>65.959999999999994</v>
      </c>
      <c r="C145" t="s">
        <v>2063</v>
      </c>
      <c r="D145" t="s">
        <v>2064</v>
      </c>
      <c r="E145" t="s">
        <v>2065</v>
      </c>
      <c r="F145" t="s">
        <v>2066</v>
      </c>
      <c r="G145" t="s">
        <v>803</v>
      </c>
      <c r="H145" t="s">
        <v>1989</v>
      </c>
      <c r="I145" t="s">
        <v>1893</v>
      </c>
      <c r="J145" t="s">
        <v>2067</v>
      </c>
      <c r="K145" t="s">
        <v>1135</v>
      </c>
      <c r="L145" t="s">
        <v>2068</v>
      </c>
      <c r="M145" t="s">
        <v>1044</v>
      </c>
      <c r="N145" t="s">
        <v>2062</v>
      </c>
      <c r="O145" t="s">
        <v>1480</v>
      </c>
      <c r="P145" t="s">
        <v>5</v>
      </c>
      <c r="Q145">
        <f>IFERROR(RANK(World_Bank_Group__2022[[#This Row],[Column2]],World_Bank_Group__2022[Column2]),"")</f>
        <v>154</v>
      </c>
    </row>
    <row r="146" spans="1:17" x14ac:dyDescent="0.25">
      <c r="A146" t="s">
        <v>177</v>
      </c>
      <c r="B146">
        <v>70.47</v>
      </c>
      <c r="C146" t="s">
        <v>1871</v>
      </c>
      <c r="D146" t="s">
        <v>1872</v>
      </c>
      <c r="E146" t="s">
        <v>1873</v>
      </c>
      <c r="F146" t="s">
        <v>1849</v>
      </c>
      <c r="G146" t="s">
        <v>1176</v>
      </c>
      <c r="H146" t="s">
        <v>1505</v>
      </c>
      <c r="I146" t="s">
        <v>1135</v>
      </c>
      <c r="J146" t="s">
        <v>1527</v>
      </c>
      <c r="K146" t="s">
        <v>1874</v>
      </c>
      <c r="L146" t="s">
        <v>1524</v>
      </c>
      <c r="M146" t="s">
        <v>779</v>
      </c>
      <c r="N146" t="s">
        <v>1828</v>
      </c>
      <c r="O146" t="s">
        <v>1875</v>
      </c>
      <c r="P146" t="s">
        <v>5</v>
      </c>
      <c r="Q146">
        <f>IFERROR(RANK(World_Bank_Group__2022[[#This Row],[Column2]],World_Bank_Group__2022[Column2]),"")</f>
        <v>130</v>
      </c>
    </row>
    <row r="147" spans="1:17" x14ac:dyDescent="0.25">
      <c r="A147" t="s">
        <v>154</v>
      </c>
      <c r="B147">
        <v>73.39</v>
      </c>
      <c r="C147" t="s">
        <v>1663</v>
      </c>
      <c r="D147" t="s">
        <v>1311</v>
      </c>
      <c r="E147" t="s">
        <v>1664</v>
      </c>
      <c r="F147" t="s">
        <v>1405</v>
      </c>
      <c r="G147" t="s">
        <v>1604</v>
      </c>
      <c r="H147" t="s">
        <v>1665</v>
      </c>
      <c r="I147" t="s">
        <v>1666</v>
      </c>
      <c r="J147" t="s">
        <v>1272</v>
      </c>
      <c r="K147" t="s">
        <v>1667</v>
      </c>
      <c r="L147" t="s">
        <v>1612</v>
      </c>
      <c r="M147" t="s">
        <v>1668</v>
      </c>
      <c r="N147" t="s">
        <v>1662</v>
      </c>
      <c r="O147" t="s">
        <v>1119</v>
      </c>
      <c r="P147" t="s">
        <v>5</v>
      </c>
      <c r="Q147">
        <f>IFERROR(RANK(World_Bank_Group__2022[[#This Row],[Column2]],World_Bank_Group__2022[Column2]),"")</f>
        <v>102</v>
      </c>
    </row>
    <row r="148" spans="1:17" x14ac:dyDescent="0.25">
      <c r="A148" t="s">
        <v>193</v>
      </c>
      <c r="B148">
        <v>72.19</v>
      </c>
      <c r="C148" t="s">
        <v>1738</v>
      </c>
      <c r="D148" t="s">
        <v>1584</v>
      </c>
      <c r="E148" t="s">
        <v>1739</v>
      </c>
      <c r="F148" t="s">
        <v>1740</v>
      </c>
      <c r="G148" t="s">
        <v>829</v>
      </c>
      <c r="H148" t="s">
        <v>1741</v>
      </c>
      <c r="I148" t="s">
        <v>842</v>
      </c>
      <c r="J148" t="s">
        <v>1577</v>
      </c>
      <c r="K148" t="s">
        <v>1742</v>
      </c>
      <c r="L148" t="s">
        <v>1743</v>
      </c>
      <c r="M148" t="s">
        <v>1744</v>
      </c>
      <c r="N148" t="s">
        <v>1737</v>
      </c>
      <c r="O148" t="s">
        <v>1701</v>
      </c>
      <c r="P148" t="s">
        <v>5</v>
      </c>
      <c r="Q148">
        <f>IFERROR(RANK(World_Bank_Group__2022[[#This Row],[Column2]],World_Bank_Group__2022[Column2]),"")</f>
        <v>111</v>
      </c>
    </row>
    <row r="149" spans="1:17" x14ac:dyDescent="0.25">
      <c r="A149" t="s">
        <v>73</v>
      </c>
      <c r="B149">
        <v>77.3</v>
      </c>
      <c r="C149" t="s">
        <v>1305</v>
      </c>
      <c r="D149" t="s">
        <v>837</v>
      </c>
      <c r="E149" t="s">
        <v>1306</v>
      </c>
      <c r="F149" t="s">
        <v>1307</v>
      </c>
      <c r="G149" t="s">
        <v>850</v>
      </c>
      <c r="H149" t="s">
        <v>1308</v>
      </c>
      <c r="I149" t="s">
        <v>1309</v>
      </c>
      <c r="J149" t="s">
        <v>1310</v>
      </c>
      <c r="K149" t="s">
        <v>954</v>
      </c>
      <c r="L149" t="s">
        <v>1311</v>
      </c>
      <c r="M149" t="s">
        <v>1312</v>
      </c>
      <c r="N149" t="s">
        <v>1261</v>
      </c>
      <c r="O149" t="s">
        <v>899</v>
      </c>
      <c r="P149" t="s">
        <v>5</v>
      </c>
      <c r="Q149">
        <f>IFERROR(RANK(World_Bank_Group__2022[[#This Row],[Column2]],World_Bank_Group__2022[Column2]),"")</f>
        <v>60</v>
      </c>
    </row>
    <row r="150" spans="1:17" x14ac:dyDescent="0.25">
      <c r="A150" t="s">
        <v>82</v>
      </c>
      <c r="B150">
        <v>81.58</v>
      </c>
      <c r="C150" t="s">
        <v>997</v>
      </c>
      <c r="D150" t="s">
        <v>998</v>
      </c>
      <c r="E150" t="s">
        <v>927</v>
      </c>
      <c r="F150" t="s">
        <v>999</v>
      </c>
      <c r="G150" t="s">
        <v>824</v>
      </c>
      <c r="H150" t="s">
        <v>1000</v>
      </c>
      <c r="I150" t="s">
        <v>907</v>
      </c>
      <c r="J150" t="s">
        <v>1001</v>
      </c>
      <c r="K150" t="s">
        <v>784</v>
      </c>
      <c r="L150" t="s">
        <v>1002</v>
      </c>
      <c r="M150" t="s">
        <v>792</v>
      </c>
      <c r="N150" t="s">
        <v>987</v>
      </c>
      <c r="O150" t="s">
        <v>852</v>
      </c>
      <c r="P150" t="s">
        <v>5</v>
      </c>
      <c r="Q150">
        <f>IFERROR(RANK(World_Bank_Group__2022[[#This Row],[Column2]],World_Bank_Group__2022[Column2]),"")</f>
        <v>25</v>
      </c>
    </row>
    <row r="151" spans="1:17" x14ac:dyDescent="0.25">
      <c r="A151" t="s">
        <v>409</v>
      </c>
      <c r="B151">
        <v>79.72</v>
      </c>
      <c r="C151" t="s">
        <v>1126</v>
      </c>
      <c r="D151" t="s">
        <v>830</v>
      </c>
      <c r="E151" t="s">
        <v>1127</v>
      </c>
      <c r="F151" t="s">
        <v>1128</v>
      </c>
      <c r="G151" t="s">
        <v>1129</v>
      </c>
      <c r="H151" t="s">
        <v>1130</v>
      </c>
      <c r="I151" t="s">
        <v>1131</v>
      </c>
      <c r="J151" t="s">
        <v>1132</v>
      </c>
      <c r="K151" t="s">
        <v>1133</v>
      </c>
      <c r="L151" t="s">
        <v>1134</v>
      </c>
      <c r="M151" t="s">
        <v>1135</v>
      </c>
      <c r="N151" t="s">
        <v>1125</v>
      </c>
      <c r="O151" t="s">
        <v>1136</v>
      </c>
      <c r="P151" t="s">
        <v>5</v>
      </c>
      <c r="Q151">
        <f>IFERROR(RANK(World_Bank_Group__2022[[#This Row],[Column2]],World_Bank_Group__2022[Column2]),"")</f>
        <v>41</v>
      </c>
    </row>
    <row r="152" spans="1:17" x14ac:dyDescent="0.25">
      <c r="A152" t="s">
        <v>80</v>
      </c>
      <c r="B152">
        <v>81.56</v>
      </c>
      <c r="C152" t="s">
        <v>1014</v>
      </c>
      <c r="D152" t="s">
        <v>844</v>
      </c>
      <c r="E152" t="s">
        <v>1015</v>
      </c>
      <c r="F152" t="s">
        <v>1016</v>
      </c>
      <c r="G152" t="s">
        <v>803</v>
      </c>
      <c r="H152" t="s">
        <v>1017</v>
      </c>
      <c r="I152" t="s">
        <v>1018</v>
      </c>
      <c r="J152" t="s">
        <v>1019</v>
      </c>
      <c r="K152" t="s">
        <v>1020</v>
      </c>
      <c r="L152" t="s">
        <v>1021</v>
      </c>
      <c r="M152" t="s">
        <v>1011</v>
      </c>
      <c r="N152" t="s">
        <v>1013</v>
      </c>
      <c r="O152" t="s">
        <v>1022</v>
      </c>
      <c r="P152" t="s">
        <v>5</v>
      </c>
      <c r="Q152">
        <f>IFERROR(RANK(World_Bank_Group__2022[[#This Row],[Column2]],World_Bank_Group__2022[Column2]),"")</f>
        <v>28</v>
      </c>
    </row>
    <row r="153" spans="1:17" x14ac:dyDescent="0.25">
      <c r="A153" t="s">
        <v>100</v>
      </c>
      <c r="B153">
        <v>75.3</v>
      </c>
      <c r="C153" t="s">
        <v>1386</v>
      </c>
      <c r="D153" t="s">
        <v>1416</v>
      </c>
      <c r="E153" t="s">
        <v>1306</v>
      </c>
      <c r="F153" t="s">
        <v>1417</v>
      </c>
      <c r="G153" t="s">
        <v>861</v>
      </c>
      <c r="H153" t="s">
        <v>1418</v>
      </c>
      <c r="I153" t="s">
        <v>1296</v>
      </c>
      <c r="J153" t="s">
        <v>1419</v>
      </c>
      <c r="K153" t="s">
        <v>1420</v>
      </c>
      <c r="L153" t="s">
        <v>1421</v>
      </c>
      <c r="M153" t="s">
        <v>1422</v>
      </c>
      <c r="N153" t="s">
        <v>1415</v>
      </c>
      <c r="O153" t="s">
        <v>834</v>
      </c>
      <c r="P153" t="s">
        <v>5</v>
      </c>
      <c r="Q153">
        <f>IFERROR(RANK(World_Bank_Group__2022[[#This Row],[Column2]],World_Bank_Group__2022[Column2]),"")</f>
        <v>73</v>
      </c>
    </row>
    <row r="154" spans="1:17" x14ac:dyDescent="0.25">
      <c r="A154" t="s">
        <v>103</v>
      </c>
      <c r="B154">
        <v>72.55</v>
      </c>
      <c r="C154" t="s">
        <v>1712</v>
      </c>
      <c r="D154" t="s">
        <v>1713</v>
      </c>
      <c r="E154" t="s">
        <v>1714</v>
      </c>
      <c r="F154" t="s">
        <v>1715</v>
      </c>
      <c r="G154" t="s">
        <v>1716</v>
      </c>
      <c r="H154" t="s">
        <v>1717</v>
      </c>
      <c r="I154" t="s">
        <v>1718</v>
      </c>
      <c r="J154" t="s">
        <v>1719</v>
      </c>
      <c r="K154" t="s">
        <v>1420</v>
      </c>
      <c r="L154" t="s">
        <v>1720</v>
      </c>
      <c r="M154" t="s">
        <v>1721</v>
      </c>
      <c r="N154" t="s">
        <v>1711</v>
      </c>
      <c r="O154" t="s">
        <v>1722</v>
      </c>
      <c r="P154" t="s">
        <v>5</v>
      </c>
      <c r="Q154">
        <f>IFERROR(RANK(World_Bank_Group__2022[[#This Row],[Column2]],World_Bank_Group__2022[Column2]),"")</f>
        <v>108</v>
      </c>
    </row>
    <row r="155" spans="1:17" x14ac:dyDescent="0.25">
      <c r="A155" t="s">
        <v>265</v>
      </c>
      <c r="B155">
        <v>67.13</v>
      </c>
      <c r="C155" t="s">
        <v>2023</v>
      </c>
      <c r="D155" t="s">
        <v>1947</v>
      </c>
      <c r="E155" t="s">
        <v>2024</v>
      </c>
      <c r="F155" t="s">
        <v>2025</v>
      </c>
      <c r="G155" t="s">
        <v>929</v>
      </c>
      <c r="H155" t="s">
        <v>2026</v>
      </c>
      <c r="I155" t="s">
        <v>805</v>
      </c>
      <c r="J155" t="s">
        <v>2027</v>
      </c>
      <c r="K155" t="s">
        <v>907</v>
      </c>
      <c r="L155" t="s">
        <v>2028</v>
      </c>
      <c r="M155" t="s">
        <v>2029</v>
      </c>
      <c r="N155" t="s">
        <v>2022</v>
      </c>
      <c r="O155" t="s">
        <v>971</v>
      </c>
      <c r="P155" t="s">
        <v>5</v>
      </c>
      <c r="Q155">
        <f>IFERROR(RANK(World_Bank_Group__2022[[#This Row],[Column2]],World_Bank_Group__2022[Column2]),"")</f>
        <v>149</v>
      </c>
    </row>
    <row r="156" spans="1:17" x14ac:dyDescent="0.25">
      <c r="A156" t="s">
        <v>197</v>
      </c>
      <c r="B156">
        <v>72.599999999999994</v>
      </c>
      <c r="C156" t="s">
        <v>1706</v>
      </c>
      <c r="D156" t="s">
        <v>1405</v>
      </c>
      <c r="E156" t="s">
        <v>1707</v>
      </c>
      <c r="F156" t="s">
        <v>1683</v>
      </c>
      <c r="G156" t="s">
        <v>1708</v>
      </c>
      <c r="H156" t="s">
        <v>1709</v>
      </c>
      <c r="I156" t="s">
        <v>1044</v>
      </c>
      <c r="J156" t="s">
        <v>1710</v>
      </c>
      <c r="K156" t="s">
        <v>864</v>
      </c>
      <c r="L156" t="s">
        <v>1710</v>
      </c>
      <c r="M156" t="s">
        <v>1634</v>
      </c>
      <c r="N156" t="s">
        <v>1705</v>
      </c>
      <c r="O156" t="s">
        <v>1030</v>
      </c>
      <c r="P156" t="s">
        <v>5</v>
      </c>
      <c r="Q156">
        <f>IFERROR(RANK(World_Bank_Group__2022[[#This Row],[Column2]],World_Bank_Group__2022[Column2]),"")</f>
        <v>107</v>
      </c>
    </row>
    <row r="157" spans="1:17" x14ac:dyDescent="0.25">
      <c r="A157" t="s">
        <v>234</v>
      </c>
      <c r="B157">
        <v>68.790000000000006</v>
      </c>
      <c r="C157" t="s">
        <v>1935</v>
      </c>
      <c r="D157" t="s">
        <v>1777</v>
      </c>
      <c r="E157" t="s">
        <v>1936</v>
      </c>
      <c r="F157" t="s">
        <v>1780</v>
      </c>
      <c r="G157" t="s">
        <v>1937</v>
      </c>
      <c r="H157" t="s">
        <v>1938</v>
      </c>
      <c r="I157" t="s">
        <v>1756</v>
      </c>
      <c r="J157" t="s">
        <v>1939</v>
      </c>
      <c r="K157" t="s">
        <v>970</v>
      </c>
      <c r="L157" t="s">
        <v>1940</v>
      </c>
      <c r="M157" t="s">
        <v>1754</v>
      </c>
      <c r="N157" t="s">
        <v>1934</v>
      </c>
      <c r="O157" t="s">
        <v>1941</v>
      </c>
      <c r="P157" t="s">
        <v>5</v>
      </c>
      <c r="Q157">
        <f>IFERROR(RANK(World_Bank_Group__2022[[#This Row],[Column2]],World_Bank_Group__2022[Column2]),"")</f>
        <v>139</v>
      </c>
    </row>
    <row r="158" spans="1:17" x14ac:dyDescent="0.25">
      <c r="A158" t="s">
        <v>81</v>
      </c>
      <c r="B158">
        <v>77.91</v>
      </c>
      <c r="C158" t="s">
        <v>1257</v>
      </c>
      <c r="D158" t="s">
        <v>1258</v>
      </c>
      <c r="E158" t="s">
        <v>1259</v>
      </c>
      <c r="F158" t="s">
        <v>1260</v>
      </c>
      <c r="G158" t="s">
        <v>824</v>
      </c>
      <c r="H158" t="s">
        <v>1261</v>
      </c>
      <c r="I158" t="s">
        <v>1262</v>
      </c>
      <c r="J158" t="s">
        <v>1263</v>
      </c>
      <c r="K158" t="s">
        <v>861</v>
      </c>
      <c r="L158" t="s">
        <v>1254</v>
      </c>
      <c r="M158" t="s">
        <v>1145</v>
      </c>
      <c r="N158" t="s">
        <v>1256</v>
      </c>
      <c r="O158" t="s">
        <v>849</v>
      </c>
      <c r="P158" t="s">
        <v>5</v>
      </c>
      <c r="Q158">
        <f>IFERROR(RANK(World_Bank_Group__2022[[#This Row],[Column2]],World_Bank_Group__2022[Column2]),"")</f>
        <v>54</v>
      </c>
    </row>
    <row r="159" spans="1:17" x14ac:dyDescent="0.25">
      <c r="A159" t="s">
        <v>277</v>
      </c>
      <c r="B159">
        <v>67.91</v>
      </c>
      <c r="C159" t="s">
        <v>1989</v>
      </c>
      <c r="D159" t="s">
        <v>1842</v>
      </c>
      <c r="E159" t="s">
        <v>1990</v>
      </c>
      <c r="F159" t="s">
        <v>1991</v>
      </c>
      <c r="G159" t="s">
        <v>1992</v>
      </c>
      <c r="H159" t="s">
        <v>1853</v>
      </c>
      <c r="I159" t="s">
        <v>1993</v>
      </c>
      <c r="J159" t="s">
        <v>1994</v>
      </c>
      <c r="K159" t="s">
        <v>1995</v>
      </c>
      <c r="L159" t="s">
        <v>1996</v>
      </c>
      <c r="M159" t="s">
        <v>1604</v>
      </c>
      <c r="N159" t="s">
        <v>1988</v>
      </c>
      <c r="O159" t="s">
        <v>1997</v>
      </c>
      <c r="P159" t="s">
        <v>5</v>
      </c>
      <c r="Q159">
        <f>IFERROR(RANK(World_Bank_Group__2022[[#This Row],[Column2]],World_Bank_Group__2022[Column2]),"")</f>
        <v>145</v>
      </c>
    </row>
    <row r="160" spans="1:17" x14ac:dyDescent="0.25">
      <c r="A160" t="s">
        <v>116</v>
      </c>
      <c r="B160">
        <v>75.48</v>
      </c>
      <c r="C160" t="s">
        <v>1396</v>
      </c>
      <c r="D160" t="s">
        <v>1397</v>
      </c>
      <c r="E160" t="s">
        <v>1398</v>
      </c>
      <c r="F160" t="s">
        <v>1399</v>
      </c>
      <c r="G160" t="s">
        <v>849</v>
      </c>
      <c r="H160" t="s">
        <v>1362</v>
      </c>
      <c r="I160" t="s">
        <v>1400</v>
      </c>
      <c r="J160" t="s">
        <v>1401</v>
      </c>
      <c r="K160" t="s">
        <v>1402</v>
      </c>
      <c r="L160" t="s">
        <v>1403</v>
      </c>
      <c r="M160" t="s">
        <v>1404</v>
      </c>
      <c r="N160" t="s">
        <v>1395</v>
      </c>
      <c r="O160" t="s">
        <v>796</v>
      </c>
      <c r="P160" t="s">
        <v>5</v>
      </c>
      <c r="Q160">
        <f>IFERROR(RANK(World_Bank_Group__2022[[#This Row],[Column2]],World_Bank_Group__2022[Column2]),"")</f>
        <v>71</v>
      </c>
    </row>
    <row r="161" spans="1:17" x14ac:dyDescent="0.25">
      <c r="A161" t="s">
        <v>119</v>
      </c>
      <c r="B161">
        <v>73.849999999999994</v>
      </c>
      <c r="C161" t="s">
        <v>1486</v>
      </c>
      <c r="D161" t="s">
        <v>1467</v>
      </c>
      <c r="E161" t="s">
        <v>1602</v>
      </c>
      <c r="F161" t="s">
        <v>1603</v>
      </c>
      <c r="G161" t="s">
        <v>1604</v>
      </c>
      <c r="H161" t="s">
        <v>1470</v>
      </c>
      <c r="I161" t="s">
        <v>1605</v>
      </c>
      <c r="J161" t="s">
        <v>1061</v>
      </c>
      <c r="K161" t="s">
        <v>1606</v>
      </c>
      <c r="L161" t="s">
        <v>1607</v>
      </c>
      <c r="M161" t="s">
        <v>892</v>
      </c>
      <c r="N161" t="s">
        <v>1601</v>
      </c>
      <c r="O161" t="s">
        <v>881</v>
      </c>
      <c r="P161" t="s">
        <v>5</v>
      </c>
      <c r="Q161">
        <f>IFERROR(RANK(World_Bank_Group__2022[[#This Row],[Column2]],World_Bank_Group__2022[Column2]),"")</f>
        <v>94</v>
      </c>
    </row>
    <row r="162" spans="1:17" x14ac:dyDescent="0.25">
      <c r="A162" t="s">
        <v>295</v>
      </c>
      <c r="B162">
        <v>60.41</v>
      </c>
      <c r="C162" t="s">
        <v>2269</v>
      </c>
      <c r="D162" t="s">
        <v>2279</v>
      </c>
      <c r="E162" t="s">
        <v>2165</v>
      </c>
      <c r="F162" t="s">
        <v>2280</v>
      </c>
      <c r="G162" t="s">
        <v>2281</v>
      </c>
      <c r="H162" t="s">
        <v>2282</v>
      </c>
      <c r="I162" t="s">
        <v>992</v>
      </c>
      <c r="J162" t="s">
        <v>2283</v>
      </c>
      <c r="K162" t="s">
        <v>850</v>
      </c>
      <c r="L162" t="s">
        <v>2284</v>
      </c>
      <c r="M162" t="s">
        <v>883</v>
      </c>
      <c r="N162" t="s">
        <v>2164</v>
      </c>
      <c r="O162" t="s">
        <v>921</v>
      </c>
      <c r="P162" t="s">
        <v>5</v>
      </c>
      <c r="Q162">
        <f>IFERROR(RANK(World_Bank_Group__2022[[#This Row],[Column2]],World_Bank_Group__2022[Column2]),"")</f>
        <v>183</v>
      </c>
    </row>
    <row r="163" spans="1:17" x14ac:dyDescent="0.25">
      <c r="A163" t="s">
        <v>23</v>
      </c>
      <c r="B163">
        <v>82.9</v>
      </c>
      <c r="C163" t="s">
        <v>799</v>
      </c>
      <c r="D163" t="s">
        <v>900</v>
      </c>
      <c r="E163" t="s">
        <v>901</v>
      </c>
      <c r="F163" t="s">
        <v>902</v>
      </c>
      <c r="G163" t="s">
        <v>903</v>
      </c>
      <c r="H163" t="s">
        <v>904</v>
      </c>
      <c r="I163" t="s">
        <v>905</v>
      </c>
      <c r="J163" t="s">
        <v>906</v>
      </c>
      <c r="K163" t="s">
        <v>796</v>
      </c>
      <c r="L163" t="s">
        <v>895</v>
      </c>
      <c r="M163" t="s">
        <v>881</v>
      </c>
      <c r="N163" t="s">
        <v>843</v>
      </c>
      <c r="O163" t="s">
        <v>907</v>
      </c>
      <c r="P163" t="s">
        <v>5</v>
      </c>
      <c r="Q163">
        <f>IFERROR(RANK(World_Bank_Group__2022[[#This Row],[Column2]],World_Bank_Group__2022[Column2]),"")</f>
        <v>12</v>
      </c>
    </row>
    <row r="164" spans="1:17" x14ac:dyDescent="0.25">
      <c r="A164" t="s">
        <v>91</v>
      </c>
      <c r="B164">
        <v>77.069999999999993</v>
      </c>
      <c r="C164" t="s">
        <v>1247</v>
      </c>
      <c r="D164" t="s">
        <v>1323</v>
      </c>
      <c r="E164" t="s">
        <v>1324</v>
      </c>
      <c r="F164" t="s">
        <v>1325</v>
      </c>
      <c r="G164" t="s">
        <v>1149</v>
      </c>
      <c r="H164" t="s">
        <v>1326</v>
      </c>
      <c r="I164" t="s">
        <v>1053</v>
      </c>
      <c r="J164" t="s">
        <v>1327</v>
      </c>
      <c r="K164" t="s">
        <v>1302</v>
      </c>
      <c r="L164" t="s">
        <v>1328</v>
      </c>
      <c r="M164" t="s">
        <v>1329</v>
      </c>
      <c r="N164" t="s">
        <v>1322</v>
      </c>
      <c r="O164" t="s">
        <v>899</v>
      </c>
      <c r="P164" t="s">
        <v>5</v>
      </c>
      <c r="Q164">
        <f>IFERROR(RANK(World_Bank_Group__2022[[#This Row],[Column2]],World_Bank_Group__2022[Column2]),"")</f>
        <v>62</v>
      </c>
    </row>
    <row r="165" spans="1:17" x14ac:dyDescent="0.25">
      <c r="A165" t="s">
        <v>49</v>
      </c>
      <c r="B165">
        <v>81.28</v>
      </c>
      <c r="C165" t="s">
        <v>1037</v>
      </c>
      <c r="D165" t="s">
        <v>1038</v>
      </c>
      <c r="E165" t="s">
        <v>868</v>
      </c>
      <c r="F165" t="s">
        <v>1039</v>
      </c>
      <c r="G165" t="s">
        <v>892</v>
      </c>
      <c r="H165" t="s">
        <v>1040</v>
      </c>
      <c r="I165" t="s">
        <v>954</v>
      </c>
      <c r="J165" t="s">
        <v>1041</v>
      </c>
      <c r="K165" t="s">
        <v>1042</v>
      </c>
      <c r="L165" t="s">
        <v>1043</v>
      </c>
      <c r="M165" t="s">
        <v>1044</v>
      </c>
      <c r="N165" t="s">
        <v>1036</v>
      </c>
      <c r="O165" t="s">
        <v>1045</v>
      </c>
      <c r="P165" t="s">
        <v>5</v>
      </c>
      <c r="Q165">
        <f>IFERROR(RANK(World_Bank_Group__2022[[#This Row],[Column2]],World_Bank_Group__2022[Column2]),"")</f>
        <v>31</v>
      </c>
    </row>
    <row r="166" spans="1:17" x14ac:dyDescent="0.25">
      <c r="A166" t="s">
        <v>258</v>
      </c>
      <c r="B166">
        <v>70.739999999999995</v>
      </c>
      <c r="C166" t="s">
        <v>1838</v>
      </c>
      <c r="D166" t="s">
        <v>1596</v>
      </c>
      <c r="E166" t="s">
        <v>1839</v>
      </c>
      <c r="F166" t="s">
        <v>1840</v>
      </c>
      <c r="G166" t="s">
        <v>1287</v>
      </c>
      <c r="H166" t="s">
        <v>1793</v>
      </c>
      <c r="I166" t="s">
        <v>1841</v>
      </c>
      <c r="J166" t="s">
        <v>1842</v>
      </c>
      <c r="K166" t="s">
        <v>948</v>
      </c>
      <c r="L166" t="s">
        <v>1843</v>
      </c>
      <c r="M166" t="s">
        <v>1353</v>
      </c>
      <c r="N166" t="s">
        <v>1715</v>
      </c>
      <c r="O166" t="s">
        <v>1844</v>
      </c>
      <c r="P166" t="s">
        <v>5</v>
      </c>
      <c r="Q166">
        <f>IFERROR(RANK(World_Bank_Group__2022[[#This Row],[Column2]],World_Bank_Group__2022[Column2]),"")</f>
        <v>125</v>
      </c>
    </row>
    <row r="167" spans="1:17" x14ac:dyDescent="0.25">
      <c r="A167" t="s">
        <v>309</v>
      </c>
      <c r="B167">
        <v>56.11</v>
      </c>
      <c r="C167" t="s">
        <v>2366</v>
      </c>
      <c r="D167" t="s">
        <v>2367</v>
      </c>
      <c r="E167" t="s">
        <v>1664</v>
      </c>
      <c r="F167" t="s">
        <v>2368</v>
      </c>
      <c r="G167" t="s">
        <v>2369</v>
      </c>
      <c r="H167" t="s">
        <v>2370</v>
      </c>
      <c r="I167" t="s">
        <v>1221</v>
      </c>
      <c r="J167" t="s">
        <v>2371</v>
      </c>
      <c r="K167" t="s">
        <v>1590</v>
      </c>
      <c r="L167" t="s">
        <v>2372</v>
      </c>
      <c r="M167" t="s">
        <v>1171</v>
      </c>
      <c r="N167" t="s">
        <v>2365</v>
      </c>
      <c r="O167" t="s">
        <v>2373</v>
      </c>
      <c r="P167" t="s">
        <v>5</v>
      </c>
      <c r="Q167">
        <f>IFERROR(RANK(World_Bank_Group__2022[[#This Row],[Column2]],World_Bank_Group__2022[Column2]),"")</f>
        <v>195</v>
      </c>
    </row>
    <row r="168" spans="1:17" x14ac:dyDescent="0.25">
      <c r="A168" t="s">
        <v>189</v>
      </c>
      <c r="B168">
        <v>61.48</v>
      </c>
      <c r="C168" t="s">
        <v>2252</v>
      </c>
      <c r="D168" t="s">
        <v>2016</v>
      </c>
      <c r="E168" t="s">
        <v>2253</v>
      </c>
      <c r="F168" t="s">
        <v>2063</v>
      </c>
      <c r="G168" t="s">
        <v>2254</v>
      </c>
      <c r="H168" t="s">
        <v>2255</v>
      </c>
      <c r="I168" t="s">
        <v>1429</v>
      </c>
      <c r="J168" t="s">
        <v>2256</v>
      </c>
      <c r="K168" t="s">
        <v>2003</v>
      </c>
      <c r="L168" t="s">
        <v>2257</v>
      </c>
      <c r="M168" t="s">
        <v>1581</v>
      </c>
      <c r="N168" t="s">
        <v>2176</v>
      </c>
      <c r="O168" t="s">
        <v>2258</v>
      </c>
      <c r="P168" t="s">
        <v>5</v>
      </c>
      <c r="Q168">
        <f>IFERROR(RANK(World_Bank_Group__2022[[#This Row],[Column2]],World_Bank_Group__2022[Column2]),"")</f>
        <v>179</v>
      </c>
    </row>
    <row r="169" spans="1:17" x14ac:dyDescent="0.25">
      <c r="A169" t="s">
        <v>43</v>
      </c>
      <c r="B169">
        <v>82.68</v>
      </c>
      <c r="C169" t="s">
        <v>925</v>
      </c>
      <c r="D169" t="s">
        <v>926</v>
      </c>
      <c r="E169" t="s">
        <v>927</v>
      </c>
      <c r="F169" t="s">
        <v>928</v>
      </c>
      <c r="G169" t="s">
        <v>929</v>
      </c>
      <c r="H169" t="s">
        <v>869</v>
      </c>
      <c r="I169" t="s">
        <v>792</v>
      </c>
      <c r="J169" t="s">
        <v>930</v>
      </c>
      <c r="K169" t="s">
        <v>851</v>
      </c>
      <c r="L169" t="s">
        <v>931</v>
      </c>
      <c r="M169" t="s">
        <v>932</v>
      </c>
      <c r="N169" t="s">
        <v>924</v>
      </c>
      <c r="O169" t="s">
        <v>933</v>
      </c>
      <c r="P169" t="s">
        <v>5</v>
      </c>
      <c r="Q169">
        <f>IFERROR(RANK(World_Bank_Group__2022[[#This Row],[Column2]],World_Bank_Group__2022[Column2]),"")</f>
        <v>17</v>
      </c>
    </row>
    <row r="170" spans="1:17" x14ac:dyDescent="0.25">
      <c r="A170" t="s">
        <v>307</v>
      </c>
      <c r="B170">
        <v>55.57</v>
      </c>
      <c r="C170" t="s">
        <v>2375</v>
      </c>
      <c r="D170" t="s">
        <v>2376</v>
      </c>
      <c r="E170" t="s">
        <v>2377</v>
      </c>
      <c r="F170" t="s">
        <v>2378</v>
      </c>
      <c r="G170" t="s">
        <v>1885</v>
      </c>
      <c r="H170" t="s">
        <v>2379</v>
      </c>
      <c r="I170" t="s">
        <v>1153</v>
      </c>
      <c r="J170" t="s">
        <v>2380</v>
      </c>
      <c r="K170" t="s">
        <v>890</v>
      </c>
      <c r="L170" t="s">
        <v>2381</v>
      </c>
      <c r="M170" t="s">
        <v>1594</v>
      </c>
      <c r="N170" t="s">
        <v>2374</v>
      </c>
      <c r="O170" t="s">
        <v>1174</v>
      </c>
      <c r="P170" t="s">
        <v>5</v>
      </c>
      <c r="Q170">
        <f>IFERROR(RANK(World_Bank_Group__2022[[#This Row],[Column2]],World_Bank_Group__2022[Column2]),"")</f>
        <v>196</v>
      </c>
    </row>
    <row r="171" spans="1:17" x14ac:dyDescent="0.25">
      <c r="A171" t="s">
        <v>59</v>
      </c>
      <c r="B171">
        <v>83.08</v>
      </c>
      <c r="C171" t="s">
        <v>866</v>
      </c>
      <c r="D171" t="s">
        <v>867</v>
      </c>
      <c r="E171" t="s">
        <v>868</v>
      </c>
      <c r="F171" t="s">
        <v>869</v>
      </c>
      <c r="G171" t="s">
        <v>849</v>
      </c>
      <c r="H171" t="s">
        <v>870</v>
      </c>
      <c r="I171" t="s">
        <v>871</v>
      </c>
      <c r="J171" t="s">
        <v>872</v>
      </c>
      <c r="K171" t="s">
        <v>873</v>
      </c>
      <c r="L171" t="s">
        <v>869</v>
      </c>
      <c r="M171" t="s">
        <v>874</v>
      </c>
      <c r="N171" t="s">
        <v>865</v>
      </c>
      <c r="O171" t="s">
        <v>859</v>
      </c>
      <c r="P171" t="s">
        <v>5</v>
      </c>
      <c r="Q171">
        <f>IFERROR(RANK(World_Bank_Group__2022[[#This Row],[Column2]],World_Bank_Group__2022[Column2]),"")</f>
        <v>9</v>
      </c>
    </row>
    <row r="172" spans="1:17" x14ac:dyDescent="0.25">
      <c r="A172" t="s">
        <v>140</v>
      </c>
      <c r="B172">
        <v>76.61</v>
      </c>
      <c r="C172" t="s">
        <v>1348</v>
      </c>
      <c r="D172" t="s">
        <v>1349</v>
      </c>
      <c r="E172" t="s">
        <v>1350</v>
      </c>
      <c r="F172" t="s">
        <v>1351</v>
      </c>
      <c r="G172" t="s">
        <v>961</v>
      </c>
      <c r="H172" t="s">
        <v>1352</v>
      </c>
      <c r="I172" t="s">
        <v>1353</v>
      </c>
      <c r="J172" t="s">
        <v>1354</v>
      </c>
      <c r="K172" t="s">
        <v>1355</v>
      </c>
      <c r="L172" t="s">
        <v>1356</v>
      </c>
      <c r="M172" t="s">
        <v>779</v>
      </c>
      <c r="N172" t="s">
        <v>1222</v>
      </c>
      <c r="O172" t="s">
        <v>849</v>
      </c>
      <c r="P172" t="s">
        <v>5</v>
      </c>
      <c r="Q172">
        <f>IFERROR(RANK(World_Bank_Group__2022[[#This Row],[Column2]],World_Bank_Group__2022[Column2]),"")</f>
        <v>65</v>
      </c>
    </row>
    <row r="173" spans="1:17" x14ac:dyDescent="0.25">
      <c r="A173" t="s">
        <v>1794</v>
      </c>
      <c r="B173">
        <v>71.290000000000006</v>
      </c>
      <c r="C173" t="s">
        <v>1750</v>
      </c>
      <c r="D173" t="s">
        <v>1796</v>
      </c>
      <c r="E173" t="s">
        <v>1797</v>
      </c>
      <c r="F173" t="s">
        <v>1798</v>
      </c>
      <c r="G173" t="s">
        <v>1124</v>
      </c>
      <c r="H173" t="s">
        <v>1645</v>
      </c>
      <c r="I173" t="s">
        <v>995</v>
      </c>
      <c r="J173" t="s">
        <v>1653</v>
      </c>
      <c r="K173" t="s">
        <v>1799</v>
      </c>
      <c r="L173" t="s">
        <v>1800</v>
      </c>
      <c r="M173" t="s">
        <v>1214</v>
      </c>
      <c r="N173" t="s">
        <v>1795</v>
      </c>
      <c r="O173" t="s">
        <v>1801</v>
      </c>
      <c r="P173" t="s">
        <v>5</v>
      </c>
      <c r="Q173">
        <f>IFERROR(RANK(World_Bank_Group__2022[[#This Row],[Column2]],World_Bank_Group__2022[Column2]),"")</f>
        <v>119</v>
      </c>
    </row>
    <row r="174" spans="1:17" x14ac:dyDescent="0.25">
      <c r="A174" t="s">
        <v>1922</v>
      </c>
      <c r="B174">
        <v>68.97</v>
      </c>
      <c r="C174" t="s">
        <v>1924</v>
      </c>
      <c r="D174" t="s">
        <v>1925</v>
      </c>
      <c r="E174" t="s">
        <v>1926</v>
      </c>
      <c r="F174" t="s">
        <v>1555</v>
      </c>
      <c r="G174" t="s">
        <v>1927</v>
      </c>
      <c r="H174" t="s">
        <v>1619</v>
      </c>
      <c r="I174" t="s">
        <v>1928</v>
      </c>
      <c r="J174" t="s">
        <v>1929</v>
      </c>
      <c r="K174" t="s">
        <v>1930</v>
      </c>
      <c r="L174" t="s">
        <v>1931</v>
      </c>
      <c r="M174" t="s">
        <v>1932</v>
      </c>
      <c r="N174" t="s">
        <v>1923</v>
      </c>
      <c r="O174" t="s">
        <v>1933</v>
      </c>
      <c r="P174" t="s">
        <v>5</v>
      </c>
      <c r="Q174">
        <f>IFERROR(RANK(World_Bank_Group__2022[[#This Row],[Column2]],World_Bank_Group__2022[Column2]),"")</f>
        <v>138</v>
      </c>
    </row>
    <row r="175" spans="1:17" x14ac:dyDescent="0.25">
      <c r="A175" t="s">
        <v>278</v>
      </c>
      <c r="B175">
        <v>65.58</v>
      </c>
      <c r="C175" t="s">
        <v>2095</v>
      </c>
      <c r="D175" t="s">
        <v>2096</v>
      </c>
      <c r="E175" t="s">
        <v>1169</v>
      </c>
      <c r="F175" t="s">
        <v>2097</v>
      </c>
      <c r="G175" t="s">
        <v>1251</v>
      </c>
      <c r="H175" t="s">
        <v>2098</v>
      </c>
      <c r="I175" t="s">
        <v>2099</v>
      </c>
      <c r="J175" t="s">
        <v>2100</v>
      </c>
      <c r="K175" t="s">
        <v>1103</v>
      </c>
      <c r="L175" t="s">
        <v>2101</v>
      </c>
      <c r="M175" t="s">
        <v>1893</v>
      </c>
      <c r="N175" t="s">
        <v>2094</v>
      </c>
      <c r="O175" t="s">
        <v>834</v>
      </c>
      <c r="P175" t="s">
        <v>5</v>
      </c>
      <c r="Q175">
        <f>IFERROR(RANK(World_Bank_Group__2022[[#This Row],[Column2]],World_Bank_Group__2022[Column2]),"")</f>
        <v>158</v>
      </c>
    </row>
    <row r="176" spans="1:17" x14ac:dyDescent="0.25">
      <c r="A176" t="s">
        <v>210</v>
      </c>
      <c r="B176">
        <v>70.290000000000006</v>
      </c>
      <c r="C176" t="s">
        <v>1876</v>
      </c>
      <c r="D176" t="s">
        <v>1589</v>
      </c>
      <c r="E176" t="s">
        <v>1877</v>
      </c>
      <c r="F176" t="s">
        <v>1878</v>
      </c>
      <c r="G176" t="s">
        <v>1879</v>
      </c>
      <c r="H176" t="s">
        <v>1543</v>
      </c>
      <c r="I176" t="s">
        <v>1701</v>
      </c>
      <c r="J176" t="s">
        <v>1784</v>
      </c>
      <c r="K176" t="s">
        <v>1335</v>
      </c>
      <c r="L176" t="s">
        <v>1880</v>
      </c>
      <c r="M176" t="s">
        <v>1881</v>
      </c>
      <c r="N176" t="s">
        <v>1462</v>
      </c>
      <c r="O176" t="s">
        <v>1430</v>
      </c>
      <c r="P176" t="s">
        <v>5</v>
      </c>
      <c r="Q176">
        <f>IFERROR(RANK(World_Bank_Group__2022[[#This Row],[Column2]],World_Bank_Group__2022[Column2]),"")</f>
        <v>131</v>
      </c>
    </row>
    <row r="177" spans="1:17" x14ac:dyDescent="0.25">
      <c r="A177" t="s">
        <v>18</v>
      </c>
      <c r="B177">
        <v>83.11</v>
      </c>
      <c r="C177" t="s">
        <v>854</v>
      </c>
      <c r="D177" t="s">
        <v>855</v>
      </c>
      <c r="E177" t="s">
        <v>856</v>
      </c>
      <c r="F177" t="s">
        <v>857</v>
      </c>
      <c r="G177" t="s">
        <v>858</v>
      </c>
      <c r="H177" t="s">
        <v>853</v>
      </c>
      <c r="I177" t="s">
        <v>859</v>
      </c>
      <c r="J177" t="s">
        <v>860</v>
      </c>
      <c r="K177" t="s">
        <v>861</v>
      </c>
      <c r="L177" t="s">
        <v>862</v>
      </c>
      <c r="M177" t="s">
        <v>863</v>
      </c>
      <c r="N177" t="s">
        <v>853</v>
      </c>
      <c r="O177" t="s">
        <v>864</v>
      </c>
      <c r="P177" t="s">
        <v>5</v>
      </c>
      <c r="Q177">
        <f>IFERROR(RANK(World_Bank_Group__2022[[#This Row],[Column2]],World_Bank_Group__2022[Column2]),"")</f>
        <v>8</v>
      </c>
    </row>
    <row r="178" spans="1:17" x14ac:dyDescent="0.25">
      <c r="A178" t="s">
        <v>6</v>
      </c>
      <c r="B178">
        <v>83.45</v>
      </c>
      <c r="C178" t="s">
        <v>826</v>
      </c>
      <c r="D178" t="s">
        <v>782</v>
      </c>
      <c r="E178" t="s">
        <v>827</v>
      </c>
      <c r="F178" t="s">
        <v>828</v>
      </c>
      <c r="G178" t="s">
        <v>829</v>
      </c>
      <c r="H178" t="s">
        <v>830</v>
      </c>
      <c r="I178" t="s">
        <v>831</v>
      </c>
      <c r="J178" t="s">
        <v>818</v>
      </c>
      <c r="K178" t="s">
        <v>832</v>
      </c>
      <c r="L178" t="s">
        <v>833</v>
      </c>
      <c r="M178" t="s">
        <v>834</v>
      </c>
      <c r="N178" t="s">
        <v>825</v>
      </c>
      <c r="O178" t="s">
        <v>796</v>
      </c>
      <c r="P178" t="s">
        <v>5</v>
      </c>
      <c r="Q178">
        <f>IFERROR(RANK(World_Bank_Group__2022[[#This Row],[Column2]],World_Bank_Group__2022[Column2]),"")</f>
        <v>5</v>
      </c>
    </row>
    <row r="179" spans="1:17" x14ac:dyDescent="0.25">
      <c r="A179" t="s">
        <v>259</v>
      </c>
      <c r="B179">
        <v>72.3</v>
      </c>
      <c r="C179" t="s">
        <v>1724</v>
      </c>
      <c r="D179" t="s">
        <v>1725</v>
      </c>
      <c r="E179" t="s">
        <v>1726</v>
      </c>
      <c r="F179" t="s">
        <v>1727</v>
      </c>
      <c r="G179" t="s">
        <v>1728</v>
      </c>
      <c r="H179" t="s">
        <v>1700</v>
      </c>
      <c r="I179" t="s">
        <v>1701</v>
      </c>
      <c r="J179" t="s">
        <v>1432</v>
      </c>
      <c r="K179" t="s">
        <v>1097</v>
      </c>
      <c r="L179" t="s">
        <v>1729</v>
      </c>
      <c r="M179" t="s">
        <v>1090</v>
      </c>
      <c r="N179" t="s">
        <v>1723</v>
      </c>
      <c r="O179" t="s">
        <v>1480</v>
      </c>
      <c r="P179" t="s">
        <v>5</v>
      </c>
      <c r="Q179">
        <f>IFERROR(RANK(World_Bank_Group__2022[[#This Row],[Column2]],World_Bank_Group__2022[Column2]),"")</f>
        <v>109</v>
      </c>
    </row>
    <row r="180" spans="1:17" x14ac:dyDescent="0.25">
      <c r="A180" t="s">
        <v>213</v>
      </c>
      <c r="B180">
        <v>71.290000000000006</v>
      </c>
      <c r="C180" t="s">
        <v>1802</v>
      </c>
      <c r="D180" t="s">
        <v>1803</v>
      </c>
      <c r="E180" t="s">
        <v>1804</v>
      </c>
      <c r="F180" t="s">
        <v>1805</v>
      </c>
      <c r="G180" t="s">
        <v>1312</v>
      </c>
      <c r="H180" t="s">
        <v>1806</v>
      </c>
      <c r="I180" t="s">
        <v>1807</v>
      </c>
      <c r="J180" t="s">
        <v>1808</v>
      </c>
      <c r="K180" t="s">
        <v>876</v>
      </c>
      <c r="L180" t="s">
        <v>1766</v>
      </c>
      <c r="M180" t="s">
        <v>1708</v>
      </c>
      <c r="N180" t="s">
        <v>1795</v>
      </c>
      <c r="O180" t="s">
        <v>1064</v>
      </c>
      <c r="P180" t="s">
        <v>5</v>
      </c>
      <c r="Q180">
        <f>IFERROR(RANK(World_Bank_Group__2022[[#This Row],[Column2]],World_Bank_Group__2022[Column2]),"")</f>
        <v>119</v>
      </c>
    </row>
    <row r="181" spans="1:17" x14ac:dyDescent="0.25">
      <c r="A181" t="s">
        <v>274</v>
      </c>
      <c r="B181">
        <v>66.78</v>
      </c>
      <c r="C181" t="s">
        <v>2031</v>
      </c>
      <c r="D181" t="s">
        <v>2032</v>
      </c>
      <c r="E181" t="s">
        <v>1531</v>
      </c>
      <c r="F181" t="s">
        <v>2033</v>
      </c>
      <c r="G181" t="s">
        <v>2034</v>
      </c>
      <c r="H181" t="s">
        <v>2035</v>
      </c>
      <c r="I181" t="s">
        <v>1693</v>
      </c>
      <c r="J181" t="s">
        <v>2036</v>
      </c>
      <c r="K181" t="s">
        <v>2037</v>
      </c>
      <c r="L181" t="s">
        <v>2038</v>
      </c>
      <c r="M181" t="s">
        <v>1124</v>
      </c>
      <c r="N181" t="s">
        <v>2030</v>
      </c>
      <c r="O181" t="s">
        <v>2037</v>
      </c>
      <c r="P181" t="s">
        <v>5</v>
      </c>
      <c r="Q181">
        <f>IFERROR(RANK(World_Bank_Group__2022[[#This Row],[Column2]],World_Bank_Group__2022[Column2]),"")</f>
        <v>150</v>
      </c>
    </row>
    <row r="182" spans="1:17" x14ac:dyDescent="0.25">
      <c r="A182" t="s">
        <v>117</v>
      </c>
      <c r="B182">
        <v>79.680000000000007</v>
      </c>
      <c r="C182" t="s">
        <v>1138</v>
      </c>
      <c r="D182" t="s">
        <v>1139</v>
      </c>
      <c r="E182" t="s">
        <v>1140</v>
      </c>
      <c r="F182" t="s">
        <v>1141</v>
      </c>
      <c r="G182" t="s">
        <v>1142</v>
      </c>
      <c r="H182" t="s">
        <v>1143</v>
      </c>
      <c r="I182" t="s">
        <v>850</v>
      </c>
      <c r="J182" t="s">
        <v>1021</v>
      </c>
      <c r="K182" t="s">
        <v>1031</v>
      </c>
      <c r="L182" t="s">
        <v>1144</v>
      </c>
      <c r="M182" t="s">
        <v>1145</v>
      </c>
      <c r="N182" t="s">
        <v>1137</v>
      </c>
      <c r="O182" t="s">
        <v>829</v>
      </c>
      <c r="P182" t="s">
        <v>5</v>
      </c>
      <c r="Q182">
        <f>IFERROR(RANK(World_Bank_Group__2022[[#This Row],[Column2]],World_Bank_Group__2022[Column2]),"")</f>
        <v>42</v>
      </c>
    </row>
    <row r="183" spans="1:17" x14ac:dyDescent="0.25">
      <c r="A183" t="s">
        <v>267</v>
      </c>
      <c r="B183">
        <v>61.59</v>
      </c>
      <c r="C183" t="s">
        <v>2246</v>
      </c>
      <c r="D183" t="s">
        <v>2247</v>
      </c>
      <c r="E183" t="s">
        <v>1503</v>
      </c>
      <c r="F183" t="s">
        <v>2248</v>
      </c>
      <c r="G183" t="s">
        <v>2249</v>
      </c>
      <c r="H183" t="s">
        <v>2185</v>
      </c>
      <c r="I183" t="s">
        <v>1129</v>
      </c>
      <c r="J183" t="s">
        <v>2250</v>
      </c>
      <c r="K183" t="s">
        <v>1124</v>
      </c>
      <c r="L183" t="s">
        <v>2251</v>
      </c>
      <c r="M183" t="s">
        <v>995</v>
      </c>
      <c r="N183" t="s">
        <v>2245</v>
      </c>
      <c r="O183" t="s">
        <v>971</v>
      </c>
      <c r="P183" t="s">
        <v>5</v>
      </c>
      <c r="Q183">
        <f>IFERROR(RANK(World_Bank_Group__2022[[#This Row],[Column2]],World_Bank_Group__2022[Column2]),"")</f>
        <v>178</v>
      </c>
    </row>
    <row r="184" spans="1:17" x14ac:dyDescent="0.25">
      <c r="A184" t="s">
        <v>170</v>
      </c>
      <c r="B184">
        <v>71.27</v>
      </c>
      <c r="C184" t="s">
        <v>1810</v>
      </c>
      <c r="D184" t="s">
        <v>1492</v>
      </c>
      <c r="E184" t="s">
        <v>1434</v>
      </c>
      <c r="F184" t="s">
        <v>1811</v>
      </c>
      <c r="G184" t="s">
        <v>1765</v>
      </c>
      <c r="H184" t="s">
        <v>1806</v>
      </c>
      <c r="I184" t="s">
        <v>1411</v>
      </c>
      <c r="J184" t="s">
        <v>1812</v>
      </c>
      <c r="K184" t="s">
        <v>1411</v>
      </c>
      <c r="L184" t="s">
        <v>1813</v>
      </c>
      <c r="M184" t="s">
        <v>1814</v>
      </c>
      <c r="N184" t="s">
        <v>1809</v>
      </c>
      <c r="O184" t="s">
        <v>784</v>
      </c>
      <c r="P184" t="s">
        <v>5</v>
      </c>
      <c r="Q184">
        <f>IFERROR(RANK(World_Bank_Group__2022[[#This Row],[Column2]],World_Bank_Group__2022[Column2]),"")</f>
        <v>121</v>
      </c>
    </row>
    <row r="185" spans="1:17" x14ac:dyDescent="0.25">
      <c r="A185" t="s">
        <v>107</v>
      </c>
      <c r="B185">
        <v>74.709999999999994</v>
      </c>
      <c r="C185" t="s">
        <v>1473</v>
      </c>
      <c r="D185" t="s">
        <v>1474</v>
      </c>
      <c r="E185" t="s">
        <v>1475</v>
      </c>
      <c r="F185" t="s">
        <v>1476</v>
      </c>
      <c r="G185" t="s">
        <v>1355</v>
      </c>
      <c r="H185" t="s">
        <v>1477</v>
      </c>
      <c r="I185" t="s">
        <v>1214</v>
      </c>
      <c r="J185" t="s">
        <v>1478</v>
      </c>
      <c r="K185" t="s">
        <v>1420</v>
      </c>
      <c r="L185" t="s">
        <v>1396</v>
      </c>
      <c r="M185" t="s">
        <v>1479</v>
      </c>
      <c r="N185" t="s">
        <v>1472</v>
      </c>
      <c r="O185" t="s">
        <v>1480</v>
      </c>
      <c r="P185" t="s">
        <v>5</v>
      </c>
      <c r="Q185">
        <f>IFERROR(RANK(World_Bank_Group__2022[[#This Row],[Column2]],World_Bank_Group__2022[Column2]),"")</f>
        <v>79</v>
      </c>
    </row>
    <row r="186" spans="1:17" x14ac:dyDescent="0.25">
      <c r="A186" t="s">
        <v>173</v>
      </c>
      <c r="B186">
        <v>74.260000000000005</v>
      </c>
      <c r="C186" t="s">
        <v>1528</v>
      </c>
      <c r="D186" t="s">
        <v>1571</v>
      </c>
      <c r="E186" t="s">
        <v>788</v>
      </c>
      <c r="F186" t="s">
        <v>1572</v>
      </c>
      <c r="G186" t="s">
        <v>805</v>
      </c>
      <c r="H186" t="s">
        <v>1573</v>
      </c>
      <c r="I186" t="s">
        <v>907</v>
      </c>
      <c r="J186" t="s">
        <v>1423</v>
      </c>
      <c r="K186" t="s">
        <v>1574</v>
      </c>
      <c r="L186" t="s">
        <v>1575</v>
      </c>
      <c r="M186" t="s">
        <v>972</v>
      </c>
      <c r="N186" t="s">
        <v>1570</v>
      </c>
      <c r="O186" t="s">
        <v>1576</v>
      </c>
      <c r="P186" t="s">
        <v>5</v>
      </c>
      <c r="Q186">
        <f>IFERROR(RANK(World_Bank_Group__2022[[#This Row],[Column2]],World_Bank_Group__2022[Column2]),"")</f>
        <v>90</v>
      </c>
    </row>
    <row r="187" spans="1:17" x14ac:dyDescent="0.25">
      <c r="A187" t="s">
        <v>89</v>
      </c>
      <c r="B187">
        <v>78.47</v>
      </c>
      <c r="C187" t="s">
        <v>1207</v>
      </c>
      <c r="D187" t="s">
        <v>854</v>
      </c>
      <c r="E187" t="s">
        <v>1208</v>
      </c>
      <c r="F187" t="s">
        <v>1209</v>
      </c>
      <c r="G187" t="s">
        <v>1210</v>
      </c>
      <c r="H187" t="s">
        <v>1211</v>
      </c>
      <c r="I187" t="s">
        <v>1212</v>
      </c>
      <c r="J187" t="s">
        <v>1213</v>
      </c>
      <c r="K187" t="s">
        <v>1214</v>
      </c>
      <c r="L187" t="s">
        <v>1215</v>
      </c>
      <c r="M187" t="s">
        <v>1216</v>
      </c>
      <c r="N187" t="s">
        <v>1206</v>
      </c>
      <c r="O187" t="s">
        <v>1217</v>
      </c>
      <c r="P187" t="s">
        <v>5</v>
      </c>
      <c r="Q187">
        <f>IFERROR(RANK(World_Bank_Group__2022[[#This Row],[Column2]],World_Bank_Group__2022[Column2]),"")</f>
        <v>49</v>
      </c>
    </row>
    <row r="188" spans="1:17" x14ac:dyDescent="0.25">
      <c r="A188" t="s">
        <v>162</v>
      </c>
      <c r="B188">
        <v>69.41</v>
      </c>
      <c r="C188" t="s">
        <v>1901</v>
      </c>
      <c r="D188" t="s">
        <v>1902</v>
      </c>
      <c r="E188" t="s">
        <v>1630</v>
      </c>
      <c r="F188" t="s">
        <v>1865</v>
      </c>
      <c r="G188" t="s">
        <v>1353</v>
      </c>
      <c r="H188" t="s">
        <v>1903</v>
      </c>
      <c r="I188" t="s">
        <v>1708</v>
      </c>
      <c r="J188" t="s">
        <v>1904</v>
      </c>
      <c r="K188" t="s">
        <v>1124</v>
      </c>
      <c r="L188" t="s">
        <v>1905</v>
      </c>
      <c r="M188" t="s">
        <v>948</v>
      </c>
      <c r="N188" t="s">
        <v>1900</v>
      </c>
      <c r="O188" t="s">
        <v>888</v>
      </c>
      <c r="P188" t="s">
        <v>5</v>
      </c>
      <c r="Q188">
        <f>IFERROR(RANK(World_Bank_Group__2022[[#This Row],[Column2]],World_Bank_Group__2022[Column2]),"")</f>
        <v>135</v>
      </c>
    </row>
    <row r="189" spans="1:17" x14ac:dyDescent="0.25">
      <c r="A189" t="s">
        <v>47</v>
      </c>
      <c r="B189">
        <v>77.430000000000007</v>
      </c>
      <c r="C189" t="s">
        <v>1289</v>
      </c>
      <c r="D189" t="s">
        <v>1290</v>
      </c>
      <c r="E189" t="s">
        <v>1291</v>
      </c>
      <c r="F189" t="s">
        <v>1173</v>
      </c>
      <c r="G189" t="s">
        <v>905</v>
      </c>
      <c r="H189" t="s">
        <v>1292</v>
      </c>
      <c r="I189" t="s">
        <v>1293</v>
      </c>
      <c r="J189" t="s">
        <v>1294</v>
      </c>
      <c r="K189" t="s">
        <v>946</v>
      </c>
      <c r="L189" t="s">
        <v>1295</v>
      </c>
      <c r="M189" t="s">
        <v>903</v>
      </c>
      <c r="N189" t="s">
        <v>1288</v>
      </c>
      <c r="O189" t="s">
        <v>1296</v>
      </c>
      <c r="P189" t="s">
        <v>5</v>
      </c>
      <c r="Q189">
        <f>IFERROR(RANK(World_Bank_Group__2022[[#This Row],[Column2]],World_Bank_Group__2022[Column2]),"")</f>
        <v>58</v>
      </c>
    </row>
    <row r="190" spans="1:17" x14ac:dyDescent="0.25">
      <c r="A190" t="s">
        <v>263</v>
      </c>
      <c r="B190">
        <v>63.64</v>
      </c>
      <c r="C190" t="s">
        <v>2163</v>
      </c>
      <c r="D190" t="s">
        <v>1942</v>
      </c>
      <c r="E190" t="s">
        <v>1273</v>
      </c>
      <c r="F190" t="s">
        <v>2164</v>
      </c>
      <c r="G190" t="s">
        <v>2165</v>
      </c>
      <c r="H190" t="s">
        <v>2143</v>
      </c>
      <c r="I190" t="s">
        <v>2166</v>
      </c>
      <c r="J190" t="s">
        <v>2167</v>
      </c>
      <c r="K190" t="s">
        <v>874</v>
      </c>
      <c r="L190" t="s">
        <v>2168</v>
      </c>
      <c r="M190" t="s">
        <v>1450</v>
      </c>
      <c r="N190" t="s">
        <v>2162</v>
      </c>
      <c r="O190" t="s">
        <v>845</v>
      </c>
      <c r="P190" t="s">
        <v>5</v>
      </c>
      <c r="Q190">
        <f>IFERROR(RANK(World_Bank_Group__2022[[#This Row],[Column2]],World_Bank_Group__2022[Column2]),"")</f>
        <v>167</v>
      </c>
    </row>
    <row r="191" spans="1:17" x14ac:dyDescent="0.25">
      <c r="A191" t="s">
        <v>172</v>
      </c>
      <c r="B191">
        <v>68.59</v>
      </c>
      <c r="C191" t="s">
        <v>1961</v>
      </c>
      <c r="D191" t="s">
        <v>1962</v>
      </c>
      <c r="E191" t="s">
        <v>1963</v>
      </c>
      <c r="F191" t="s">
        <v>1964</v>
      </c>
      <c r="G191" t="s">
        <v>1217</v>
      </c>
      <c r="H191" t="s">
        <v>1965</v>
      </c>
      <c r="I191" t="s">
        <v>1966</v>
      </c>
      <c r="J191" t="s">
        <v>1964</v>
      </c>
      <c r="K191" t="s">
        <v>1967</v>
      </c>
      <c r="L191" t="s">
        <v>1968</v>
      </c>
      <c r="M191" t="s">
        <v>1262</v>
      </c>
      <c r="N191" t="s">
        <v>1960</v>
      </c>
      <c r="O191" t="s">
        <v>1598</v>
      </c>
      <c r="P191" t="s">
        <v>5</v>
      </c>
      <c r="Q191">
        <f>IFERROR(RANK(World_Bank_Group__2022[[#This Row],[Column2]],World_Bank_Group__2022[Column2]),"")</f>
        <v>142</v>
      </c>
    </row>
    <row r="192" spans="1:17" x14ac:dyDescent="0.25">
      <c r="A192" t="s">
        <v>38</v>
      </c>
      <c r="B192">
        <v>79.2</v>
      </c>
      <c r="C192" t="s">
        <v>1178</v>
      </c>
      <c r="D192" t="s">
        <v>1179</v>
      </c>
      <c r="E192" t="s">
        <v>1180</v>
      </c>
      <c r="F192" t="s">
        <v>1181</v>
      </c>
      <c r="G192" t="s">
        <v>1182</v>
      </c>
      <c r="H192" t="s">
        <v>1183</v>
      </c>
      <c r="I192" t="s">
        <v>819</v>
      </c>
      <c r="J192" t="s">
        <v>1184</v>
      </c>
      <c r="K192" t="s">
        <v>1076</v>
      </c>
      <c r="L192" t="s">
        <v>1185</v>
      </c>
      <c r="M192" t="s">
        <v>972</v>
      </c>
      <c r="N192" t="s">
        <v>1177</v>
      </c>
      <c r="O192" t="s">
        <v>1186</v>
      </c>
      <c r="P192" t="s">
        <v>5</v>
      </c>
      <c r="Q192">
        <f>IFERROR(RANK(World_Bank_Group__2022[[#This Row],[Column2]],World_Bank_Group__2022[Column2]),"")</f>
        <v>46</v>
      </c>
    </row>
    <row r="193" spans="1:17" x14ac:dyDescent="0.25">
      <c r="A193" t="s">
        <v>33</v>
      </c>
      <c r="B193">
        <v>82.06</v>
      </c>
      <c r="C193" t="s">
        <v>866</v>
      </c>
      <c r="D193" t="s">
        <v>956</v>
      </c>
      <c r="E193" t="s">
        <v>957</v>
      </c>
      <c r="F193" t="s">
        <v>837</v>
      </c>
      <c r="G193" t="s">
        <v>851</v>
      </c>
      <c r="H193" t="s">
        <v>958</v>
      </c>
      <c r="I193" t="s">
        <v>959</v>
      </c>
      <c r="J193" t="s">
        <v>960</v>
      </c>
      <c r="K193" t="s">
        <v>883</v>
      </c>
      <c r="L193" t="s">
        <v>799</v>
      </c>
      <c r="M193" t="s">
        <v>961</v>
      </c>
      <c r="N193" t="s">
        <v>912</v>
      </c>
      <c r="O193" t="s">
        <v>845</v>
      </c>
      <c r="P193" t="s">
        <v>5</v>
      </c>
      <c r="Q193">
        <f>IFERROR(RANK(World_Bank_Group__2022[[#This Row],[Column2]],World_Bank_Group__2022[Column2]),"")</f>
        <v>21</v>
      </c>
    </row>
    <row r="194" spans="1:17" x14ac:dyDescent="0.25">
      <c r="A194" t="s">
        <v>99</v>
      </c>
      <c r="B194">
        <v>78</v>
      </c>
      <c r="C194" t="s">
        <v>1237</v>
      </c>
      <c r="D194" t="s">
        <v>1238</v>
      </c>
      <c r="E194" t="s">
        <v>1239</v>
      </c>
      <c r="F194" t="s">
        <v>1240</v>
      </c>
      <c r="G194" t="s">
        <v>1042</v>
      </c>
      <c r="H194" t="s">
        <v>1241</v>
      </c>
      <c r="I194" t="s">
        <v>1079</v>
      </c>
      <c r="J194" t="s">
        <v>1242</v>
      </c>
      <c r="K194" t="s">
        <v>1243</v>
      </c>
      <c r="L194" t="s">
        <v>1244</v>
      </c>
      <c r="M194" t="s">
        <v>1245</v>
      </c>
      <c r="N194" t="s">
        <v>1236</v>
      </c>
      <c r="O194" t="s">
        <v>972</v>
      </c>
      <c r="P194" t="s">
        <v>5</v>
      </c>
      <c r="Q194">
        <f>IFERROR(RANK(World_Bank_Group__2022[[#This Row],[Column2]],World_Bank_Group__2022[Column2]),"")</f>
        <v>52</v>
      </c>
    </row>
    <row r="195" spans="1:17" x14ac:dyDescent="0.25">
      <c r="A195" t="s">
        <v>181</v>
      </c>
      <c r="B195">
        <v>71.67</v>
      </c>
      <c r="C195" t="s">
        <v>1758</v>
      </c>
      <c r="D195" t="s">
        <v>1759</v>
      </c>
      <c r="E195" t="s">
        <v>1760</v>
      </c>
      <c r="F195" t="s">
        <v>1530</v>
      </c>
      <c r="G195" t="s">
        <v>1761</v>
      </c>
      <c r="H195" t="s">
        <v>1719</v>
      </c>
      <c r="I195" t="s">
        <v>1762</v>
      </c>
      <c r="J195" t="s">
        <v>1763</v>
      </c>
      <c r="K195" t="s">
        <v>1374</v>
      </c>
      <c r="L195" t="s">
        <v>1764</v>
      </c>
      <c r="M195" t="s">
        <v>918</v>
      </c>
      <c r="N195" t="s">
        <v>1757</v>
      </c>
      <c r="O195" t="s">
        <v>1765</v>
      </c>
      <c r="P195" t="s">
        <v>5</v>
      </c>
      <c r="Q195">
        <f>IFERROR(RANK(World_Bank_Group__2022[[#This Row],[Column2]],World_Bank_Group__2022[Column2]),"")</f>
        <v>114</v>
      </c>
    </row>
    <row r="196" spans="1:17" x14ac:dyDescent="0.25">
      <c r="A196" t="s">
        <v>233</v>
      </c>
      <c r="B196">
        <v>70.489999999999995</v>
      </c>
      <c r="C196" t="s">
        <v>1860</v>
      </c>
      <c r="D196" t="s">
        <v>1861</v>
      </c>
      <c r="E196" t="s">
        <v>1862</v>
      </c>
      <c r="F196" t="s">
        <v>1863</v>
      </c>
      <c r="G196" t="s">
        <v>888</v>
      </c>
      <c r="H196" t="s">
        <v>1686</v>
      </c>
      <c r="I196" t="s">
        <v>1064</v>
      </c>
      <c r="J196" t="s">
        <v>1654</v>
      </c>
      <c r="K196" t="s">
        <v>948</v>
      </c>
      <c r="L196" t="s">
        <v>1864</v>
      </c>
      <c r="M196" t="s">
        <v>807</v>
      </c>
      <c r="N196" t="s">
        <v>1859</v>
      </c>
      <c r="O196" t="s">
        <v>1205</v>
      </c>
      <c r="P196" t="s">
        <v>5</v>
      </c>
      <c r="Q196">
        <f>IFERROR(RANK(World_Bank_Group__2022[[#This Row],[Column2]],World_Bank_Group__2022[Column2]),"")</f>
        <v>128</v>
      </c>
    </row>
    <row r="197" spans="1:17" x14ac:dyDescent="0.25">
      <c r="A197" t="s">
        <v>202</v>
      </c>
      <c r="B197">
        <v>71.11</v>
      </c>
      <c r="C197" t="s">
        <v>1815</v>
      </c>
      <c r="D197" t="s">
        <v>1427</v>
      </c>
      <c r="E197" t="s">
        <v>1816</v>
      </c>
      <c r="F197" t="s">
        <v>1348</v>
      </c>
      <c r="G197" t="s">
        <v>1590</v>
      </c>
      <c r="H197" t="s">
        <v>1709</v>
      </c>
      <c r="I197" t="s">
        <v>1769</v>
      </c>
      <c r="J197" t="s">
        <v>1817</v>
      </c>
      <c r="K197" t="s">
        <v>1722</v>
      </c>
      <c r="L197" t="s">
        <v>1637</v>
      </c>
      <c r="M197" t="s">
        <v>824</v>
      </c>
      <c r="N197" t="s">
        <v>1800</v>
      </c>
      <c r="O197" t="s">
        <v>1262</v>
      </c>
      <c r="P197" t="s">
        <v>5</v>
      </c>
      <c r="Q197">
        <f>IFERROR(RANK(World_Bank_Group__2022[[#This Row],[Column2]],World_Bank_Group__2022[Column2]),"")</f>
        <v>122</v>
      </c>
    </row>
    <row r="198" spans="1:17" x14ac:dyDescent="0.25">
      <c r="A198" t="s">
        <v>183</v>
      </c>
      <c r="B198">
        <v>74.58</v>
      </c>
      <c r="C198" t="s">
        <v>1498</v>
      </c>
      <c r="D198" t="s">
        <v>1499</v>
      </c>
      <c r="E198" t="s">
        <v>1500</v>
      </c>
      <c r="F198" t="s">
        <v>1501</v>
      </c>
      <c r="G198" t="s">
        <v>1090</v>
      </c>
      <c r="H198" t="s">
        <v>1502</v>
      </c>
      <c r="I198" t="s">
        <v>1503</v>
      </c>
      <c r="J198" t="s">
        <v>1207</v>
      </c>
      <c r="K198" t="s">
        <v>1504</v>
      </c>
      <c r="L198" t="s">
        <v>1505</v>
      </c>
      <c r="M198" t="s">
        <v>1506</v>
      </c>
      <c r="N198" t="s">
        <v>1489</v>
      </c>
      <c r="O198" t="s">
        <v>972</v>
      </c>
      <c r="P198" t="s">
        <v>5</v>
      </c>
      <c r="Q198">
        <f>IFERROR(RANK(World_Bank_Group__2022[[#This Row],[Column2]],World_Bank_Group__2022[Column2]),"")</f>
        <v>81</v>
      </c>
    </row>
    <row r="199" spans="1:17" x14ac:dyDescent="0.25">
      <c r="A199" t="s">
        <v>1106</v>
      </c>
      <c r="B199">
        <v>80.319999999999993</v>
      </c>
      <c r="C199" t="s">
        <v>1108</v>
      </c>
      <c r="D199" t="s">
        <v>1109</v>
      </c>
      <c r="E199" t="s">
        <v>1110</v>
      </c>
      <c r="F199" t="s">
        <v>1111</v>
      </c>
      <c r="G199" t="s">
        <v>1050</v>
      </c>
      <c r="H199" t="s">
        <v>1112</v>
      </c>
      <c r="I199" t="s">
        <v>948</v>
      </c>
      <c r="J199" t="s">
        <v>1113</v>
      </c>
      <c r="K199" t="s">
        <v>842</v>
      </c>
      <c r="L199" t="s">
        <v>963</v>
      </c>
      <c r="M199" t="s">
        <v>842</v>
      </c>
      <c r="N199" t="s">
        <v>1107</v>
      </c>
      <c r="O199" t="s">
        <v>845</v>
      </c>
      <c r="P199" t="s">
        <v>5</v>
      </c>
      <c r="Q199">
        <f>IFERROR(RANK(World_Bank_Group__2022[[#This Row],[Column2]],World_Bank_Group__2022[Column2]),"")</f>
        <v>39</v>
      </c>
    </row>
    <row r="200" spans="1:17" x14ac:dyDescent="0.25">
      <c r="A200" t="s">
        <v>298</v>
      </c>
      <c r="B200">
        <v>63.72</v>
      </c>
      <c r="C200" t="s">
        <v>2147</v>
      </c>
      <c r="D200" t="s">
        <v>2148</v>
      </c>
      <c r="E200" t="s">
        <v>2149</v>
      </c>
      <c r="F200" t="s">
        <v>1973</v>
      </c>
      <c r="G200" t="s">
        <v>1335</v>
      </c>
      <c r="H200" t="s">
        <v>2150</v>
      </c>
      <c r="I200" t="s">
        <v>1135</v>
      </c>
      <c r="J200" t="s">
        <v>2151</v>
      </c>
      <c r="K200" t="s">
        <v>831</v>
      </c>
      <c r="L200" t="s">
        <v>2152</v>
      </c>
      <c r="M200" t="s">
        <v>995</v>
      </c>
      <c r="N200" t="s">
        <v>2146</v>
      </c>
      <c r="O200" t="s">
        <v>1857</v>
      </c>
      <c r="P200" t="s">
        <v>5</v>
      </c>
      <c r="Q200">
        <f>IFERROR(RANK(World_Bank_Group__2022[[#This Row],[Column2]],World_Bank_Group__2022[Column2]),"")</f>
        <v>165</v>
      </c>
    </row>
    <row r="201" spans="1:17" x14ac:dyDescent="0.25">
      <c r="A201" t="s">
        <v>252</v>
      </c>
      <c r="B201">
        <v>61.8</v>
      </c>
      <c r="C201" t="s">
        <v>2237</v>
      </c>
      <c r="D201" t="s">
        <v>2238</v>
      </c>
      <c r="E201" t="s">
        <v>2239</v>
      </c>
      <c r="F201" t="s">
        <v>2240</v>
      </c>
      <c r="G201" t="s">
        <v>2241</v>
      </c>
      <c r="H201" t="s">
        <v>2242</v>
      </c>
      <c r="I201" t="s">
        <v>1164</v>
      </c>
      <c r="J201" t="s">
        <v>2243</v>
      </c>
      <c r="K201" t="s">
        <v>2129</v>
      </c>
      <c r="L201" t="s">
        <v>2244</v>
      </c>
      <c r="M201" t="s">
        <v>1124</v>
      </c>
      <c r="N201" t="s">
        <v>2133</v>
      </c>
      <c r="O201" t="s">
        <v>955</v>
      </c>
      <c r="P201" t="s">
        <v>5</v>
      </c>
      <c r="Q201">
        <f>IFERROR(RANK(World_Bank_Group__2022[[#This Row],[Column2]],World_Bank_Group__2022[Column2]),"")</f>
        <v>177</v>
      </c>
    </row>
    <row r="202" spans="1:17" x14ac:dyDescent="0.25">
      <c r="A202" t="s">
        <v>264</v>
      </c>
      <c r="B202">
        <v>59.39</v>
      </c>
      <c r="C202" t="s">
        <v>2324</v>
      </c>
      <c r="D202" t="s">
        <v>2325</v>
      </c>
      <c r="E202" t="s">
        <v>2326</v>
      </c>
      <c r="F202" t="s">
        <v>2248</v>
      </c>
      <c r="G202" t="s">
        <v>1329</v>
      </c>
      <c r="H202" t="s">
        <v>2327</v>
      </c>
      <c r="I202" t="s">
        <v>1634</v>
      </c>
      <c r="J202" t="s">
        <v>2328</v>
      </c>
      <c r="K202" t="s">
        <v>809</v>
      </c>
      <c r="L202" t="s">
        <v>2329</v>
      </c>
      <c r="M202" t="s">
        <v>1042</v>
      </c>
      <c r="N202" t="s">
        <v>2273</v>
      </c>
      <c r="O202" t="s">
        <v>2330</v>
      </c>
      <c r="P202" t="s">
        <v>5</v>
      </c>
      <c r="Q202">
        <f>IFERROR(RANK(World_Bank_Group__2022[[#This Row],[Column2]],World_Bank_Group__2022[Column2]),"")</f>
        <v>190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DB6B-7FED-4FD8-8C26-A13EA2F93D71}">
  <dimension ref="A1:I220"/>
  <sheetViews>
    <sheetView workbookViewId="0">
      <selection activeCell="O20" sqref="O20:R20"/>
    </sheetView>
  </sheetViews>
  <sheetFormatPr defaultRowHeight="15" x14ac:dyDescent="0.25"/>
  <cols>
    <col min="1" max="1" width="30.28515625" bestFit="1" customWidth="1"/>
    <col min="2" max="4" width="11.42578125" bestFit="1" customWidth="1"/>
    <col min="5" max="6" width="16.42578125" bestFit="1" customWidth="1"/>
    <col min="7" max="7" width="13.42578125" bestFit="1" customWidth="1"/>
    <col min="8" max="8" width="13.42578125" customWidth="1"/>
    <col min="9" max="9" width="7.7109375" bestFit="1" customWidth="1"/>
  </cols>
  <sheetData>
    <row r="1" spans="1:9" x14ac:dyDescent="0.25">
      <c r="A1" t="s">
        <v>2608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0</v>
      </c>
    </row>
    <row r="2" spans="1:9" x14ac:dyDescent="0.25">
      <c r="D2" t="s">
        <v>325</v>
      </c>
      <c r="E2" t="s">
        <v>324</v>
      </c>
      <c r="F2" t="s">
        <v>325</v>
      </c>
      <c r="G2" t="s">
        <v>324</v>
      </c>
      <c r="H2" t="s">
        <v>325</v>
      </c>
      <c r="I2" t="str">
        <f>IFERROR(RANK(GDP__in_US___per_capita_by_country_or__territory[[#This Row],[Column3]],GDP__in_US___per_capita_by_country_or__territory[Column3]),"")</f>
        <v/>
      </c>
    </row>
    <row r="3" spans="1:9" x14ac:dyDescent="0.25">
      <c r="A3" t="s">
        <v>5</v>
      </c>
      <c r="B3" t="s">
        <v>5</v>
      </c>
      <c r="D3" t="s">
        <v>5</v>
      </c>
      <c r="E3" t="s">
        <v>5</v>
      </c>
      <c r="F3" t="s">
        <v>5</v>
      </c>
      <c r="G3" t="s">
        <v>5</v>
      </c>
      <c r="H3" t="s">
        <v>5</v>
      </c>
      <c r="I3" t="str">
        <f>IFERROR(RANK(GDP__in_US___per_capita_by_country_or__territory[[#This Row],[Column3]],GDP__in_US___per_capita_by_country_or__territory[Column3]),"")</f>
        <v/>
      </c>
    </row>
    <row r="4" spans="1:9" x14ac:dyDescent="0.25">
      <c r="A4" t="s">
        <v>293</v>
      </c>
      <c r="B4" t="s">
        <v>352</v>
      </c>
      <c r="C4">
        <v>309</v>
      </c>
      <c r="D4" t="s">
        <v>335</v>
      </c>
      <c r="E4" t="s">
        <v>709</v>
      </c>
      <c r="F4" t="s">
        <v>329</v>
      </c>
      <c r="G4" t="s">
        <v>709</v>
      </c>
      <c r="H4" t="s">
        <v>329</v>
      </c>
      <c r="I4">
        <f>IFERROR(RANK(GDP__in_US___per_capita_by_country_or__territory[[#This Row],[Column3]],GDP__in_US___per_capita_by_country_or__territory[Column3]),"")</f>
        <v>196</v>
      </c>
    </row>
    <row r="5" spans="1:9" x14ac:dyDescent="0.25">
      <c r="A5" t="s">
        <v>131</v>
      </c>
      <c r="B5" t="s">
        <v>326</v>
      </c>
      <c r="C5">
        <v>6260</v>
      </c>
      <c r="D5" t="s">
        <v>335</v>
      </c>
      <c r="E5" t="s">
        <v>574</v>
      </c>
      <c r="F5" t="s">
        <v>329</v>
      </c>
      <c r="G5" t="s">
        <v>575</v>
      </c>
      <c r="H5" t="s">
        <v>329</v>
      </c>
      <c r="I5">
        <f>IFERROR(RANK(GDP__in_US___per_capita_by_country_or__territory[[#This Row],[Column3]],GDP__in_US___per_capita_by_country_or__territory[Column3]),"")</f>
        <v>100</v>
      </c>
    </row>
    <row r="6" spans="1:9" x14ac:dyDescent="0.25">
      <c r="A6" t="s">
        <v>161</v>
      </c>
      <c r="B6" t="s">
        <v>483</v>
      </c>
      <c r="C6">
        <v>4294</v>
      </c>
      <c r="D6" t="s">
        <v>335</v>
      </c>
      <c r="E6" t="s">
        <v>610</v>
      </c>
      <c r="F6" t="s">
        <v>329</v>
      </c>
      <c r="G6" t="s">
        <v>611</v>
      </c>
      <c r="H6" t="s">
        <v>329</v>
      </c>
      <c r="I6">
        <f>IFERROR(RANK(GDP__in_US___per_capita_by_country_or__territory[[#This Row],[Column3]],GDP__in_US___per_capita_by_country_or__territory[Column3]),"")</f>
        <v>120</v>
      </c>
    </row>
    <row r="7" spans="1:9" x14ac:dyDescent="0.25">
      <c r="A7" t="s">
        <v>516</v>
      </c>
      <c r="B7" t="s">
        <v>365</v>
      </c>
      <c r="D7" t="s">
        <v>327</v>
      </c>
      <c r="E7" t="s">
        <v>327</v>
      </c>
      <c r="F7" t="s">
        <v>327</v>
      </c>
      <c r="G7" t="s">
        <v>517</v>
      </c>
      <c r="H7" t="s">
        <v>329</v>
      </c>
      <c r="I7" t="str">
        <f>IFERROR(RANK(GDP__in_US___per_capita_by_country_or__territory[[#This Row],[Column3]],GDP__in_US___per_capita_by_country_or__territory[Column3]),"")</f>
        <v/>
      </c>
    </row>
    <row r="8" spans="1:9" x14ac:dyDescent="0.25">
      <c r="A8" t="s">
        <v>72</v>
      </c>
      <c r="B8" t="s">
        <v>326</v>
      </c>
      <c r="C8">
        <v>41930</v>
      </c>
      <c r="D8" t="s">
        <v>335</v>
      </c>
      <c r="E8" t="s">
        <v>403</v>
      </c>
      <c r="F8" t="s">
        <v>329</v>
      </c>
      <c r="G8" t="s">
        <v>404</v>
      </c>
      <c r="H8" t="s">
        <v>331</v>
      </c>
      <c r="I8">
        <f>IFERROR(RANK(GDP__in_US___per_capita_by_country_or__territory[[#This Row],[Column3]],GDP__in_US___per_capita_by_country_or__territory[Column3]),"")</f>
        <v>27</v>
      </c>
    </row>
    <row r="9" spans="1:9" x14ac:dyDescent="0.25">
      <c r="A9" t="s">
        <v>247</v>
      </c>
      <c r="B9" t="s">
        <v>483</v>
      </c>
      <c r="C9">
        <v>3793</v>
      </c>
      <c r="D9" t="s">
        <v>335</v>
      </c>
      <c r="E9" t="s">
        <v>623</v>
      </c>
      <c r="F9" t="s">
        <v>329</v>
      </c>
      <c r="G9" t="s">
        <v>623</v>
      </c>
      <c r="H9" t="s">
        <v>329</v>
      </c>
      <c r="I9">
        <f>IFERROR(RANK(GDP__in_US___per_capita_by_country_or__territory[[#This Row],[Column3]],GDP__in_US___per_capita_by_country_or__territory[Column3]),"")</f>
        <v>127</v>
      </c>
    </row>
    <row r="10" spans="1:9" x14ac:dyDescent="0.25">
      <c r="A10" t="s">
        <v>488</v>
      </c>
      <c r="B10" t="s">
        <v>340</v>
      </c>
      <c r="D10" t="s">
        <v>327</v>
      </c>
      <c r="E10" t="s">
        <v>489</v>
      </c>
      <c r="F10" t="s">
        <v>329</v>
      </c>
      <c r="G10" t="s">
        <v>327</v>
      </c>
      <c r="H10" t="s">
        <v>327</v>
      </c>
      <c r="I10" t="str">
        <f>IFERROR(RANK(GDP__in_US___per_capita_by_country_or__territory[[#This Row],[Column3]],GDP__in_US___per_capita_by_country_or__territory[Column3]),"")</f>
        <v/>
      </c>
    </row>
    <row r="11" spans="1:9" x14ac:dyDescent="0.25">
      <c r="A11" t="s">
        <v>496</v>
      </c>
      <c r="B11" t="s">
        <v>340</v>
      </c>
      <c r="C11">
        <v>16085</v>
      </c>
      <c r="D11" t="s">
        <v>335</v>
      </c>
      <c r="E11" t="s">
        <v>497</v>
      </c>
      <c r="F11" t="s">
        <v>329</v>
      </c>
      <c r="G11" t="s">
        <v>497</v>
      </c>
      <c r="H11" t="s">
        <v>329</v>
      </c>
      <c r="I11">
        <f>IFERROR(RANK(GDP__in_US___per_capita_by_country_or__territory[[#This Row],[Column3]],GDP__in_US___per_capita_by_country_or__territory[Column3]),"")</f>
        <v>60</v>
      </c>
    </row>
    <row r="12" spans="1:9" x14ac:dyDescent="0.25">
      <c r="A12" t="s">
        <v>93</v>
      </c>
      <c r="B12" t="s">
        <v>340</v>
      </c>
      <c r="C12">
        <v>12187</v>
      </c>
      <c r="D12" t="s">
        <v>335</v>
      </c>
      <c r="E12" t="s">
        <v>524</v>
      </c>
      <c r="F12" t="s">
        <v>329</v>
      </c>
      <c r="G12" t="s">
        <v>525</v>
      </c>
      <c r="H12" t="s">
        <v>329</v>
      </c>
      <c r="I12">
        <f>IFERROR(RANK(GDP__in_US___per_capita_by_country_or__territory[[#This Row],[Column3]],GDP__in_US___per_capita_by_country_or__territory[Column3]),"")</f>
        <v>72</v>
      </c>
    </row>
    <row r="13" spans="1:9" x14ac:dyDescent="0.25">
      <c r="A13" t="s">
        <v>135</v>
      </c>
      <c r="B13" t="s">
        <v>352</v>
      </c>
      <c r="C13">
        <v>4741</v>
      </c>
      <c r="D13" t="s">
        <v>335</v>
      </c>
      <c r="E13" t="s">
        <v>603</v>
      </c>
      <c r="F13" t="s">
        <v>329</v>
      </c>
      <c r="G13" t="s">
        <v>604</v>
      </c>
      <c r="H13" t="s">
        <v>329</v>
      </c>
      <c r="I13">
        <f>IFERROR(RANK(GDP__in_US___per_capita_by_country_or__territory[[#This Row],[Column3]],GDP__in_US___per_capita_by_country_or__territory[Column3]),"")</f>
        <v>115</v>
      </c>
    </row>
    <row r="14" spans="1:9" x14ac:dyDescent="0.25">
      <c r="A14" t="s">
        <v>435</v>
      </c>
      <c r="B14" t="s">
        <v>340</v>
      </c>
      <c r="C14">
        <v>28863</v>
      </c>
      <c r="D14" t="s">
        <v>335</v>
      </c>
      <c r="E14" t="s">
        <v>436</v>
      </c>
      <c r="F14" t="s">
        <v>329</v>
      </c>
      <c r="G14" t="s">
        <v>437</v>
      </c>
      <c r="H14" t="s">
        <v>438</v>
      </c>
      <c r="I14">
        <f>IFERROR(RANK(GDP__in_US___per_capita_by_country_or__territory[[#This Row],[Column3]],GDP__in_US___per_capita_by_country_or__territory[Column3]),"")</f>
        <v>40</v>
      </c>
    </row>
    <row r="15" spans="1:9" x14ac:dyDescent="0.25">
      <c r="A15" t="s">
        <v>26</v>
      </c>
      <c r="B15" t="s">
        <v>365</v>
      </c>
      <c r="C15">
        <v>67464</v>
      </c>
      <c r="D15" t="s">
        <v>335</v>
      </c>
      <c r="E15" t="s">
        <v>366</v>
      </c>
      <c r="F15" t="s">
        <v>329</v>
      </c>
      <c r="G15" t="s">
        <v>367</v>
      </c>
      <c r="H15" t="s">
        <v>329</v>
      </c>
      <c r="I15">
        <f>IFERROR(RANK(GDP__in_US___per_capita_by_country_or__territory[[#This Row],[Column3]],GDP__in_US___per_capita_by_country_or__territory[Column3]),"")</f>
        <v>11</v>
      </c>
    </row>
    <row r="16" spans="1:9" x14ac:dyDescent="0.25">
      <c r="A16" t="s">
        <v>51</v>
      </c>
      <c r="B16" t="s">
        <v>326</v>
      </c>
      <c r="C16">
        <v>53371</v>
      </c>
      <c r="D16" t="s">
        <v>335</v>
      </c>
      <c r="E16" t="s">
        <v>381</v>
      </c>
      <c r="F16" t="s">
        <v>329</v>
      </c>
      <c r="G16" t="s">
        <v>382</v>
      </c>
      <c r="H16" t="s">
        <v>329</v>
      </c>
      <c r="I16">
        <f>IFERROR(RANK(GDP__in_US___per_capita_by_country_or__territory[[#This Row],[Column3]],GDP__in_US___per_capita_by_country_or__territory[Column3]),"")</f>
        <v>17</v>
      </c>
    </row>
    <row r="17" spans="1:9" x14ac:dyDescent="0.25">
      <c r="A17" t="s">
        <v>155</v>
      </c>
      <c r="B17" t="s">
        <v>352</v>
      </c>
      <c r="C17">
        <v>7165</v>
      </c>
      <c r="D17" t="s">
        <v>335</v>
      </c>
      <c r="E17" t="s">
        <v>556</v>
      </c>
      <c r="F17" t="s">
        <v>329</v>
      </c>
      <c r="G17" t="s">
        <v>557</v>
      </c>
      <c r="H17" t="s">
        <v>329</v>
      </c>
      <c r="I17">
        <f>IFERROR(RANK(GDP__in_US___per_capita_by_country_or__territory[[#This Row],[Column3]],GDP__in_US___per_capita_by_country_or__territory[Column3]),"")</f>
        <v>91</v>
      </c>
    </row>
    <row r="18" spans="1:9" x14ac:dyDescent="0.25">
      <c r="A18" t="s">
        <v>104</v>
      </c>
      <c r="B18" t="s">
        <v>340</v>
      </c>
      <c r="C18">
        <v>32077</v>
      </c>
      <c r="D18" t="s">
        <v>335</v>
      </c>
      <c r="E18" t="s">
        <v>426</v>
      </c>
      <c r="F18" t="s">
        <v>329</v>
      </c>
      <c r="G18" t="s">
        <v>426</v>
      </c>
      <c r="H18" t="s">
        <v>329</v>
      </c>
      <c r="I18">
        <f>IFERROR(RANK(GDP__in_US___per_capita_by_country_or__territory[[#This Row],[Column3]],GDP__in_US___per_capita_by_country_or__territory[Column3]),"")</f>
        <v>35</v>
      </c>
    </row>
    <row r="19" spans="1:9" x14ac:dyDescent="0.25">
      <c r="A19" t="s">
        <v>70</v>
      </c>
      <c r="B19" t="s">
        <v>352</v>
      </c>
      <c r="C19">
        <v>29103</v>
      </c>
      <c r="D19" t="s">
        <v>335</v>
      </c>
      <c r="E19" t="s">
        <v>433</v>
      </c>
      <c r="F19" t="s">
        <v>329</v>
      </c>
      <c r="G19" t="s">
        <v>434</v>
      </c>
      <c r="H19" t="s">
        <v>329</v>
      </c>
      <c r="I19">
        <f>IFERROR(RANK(GDP__in_US___per_capita_by_country_or__territory[[#This Row],[Column3]],GDP__in_US___per_capita_by_country_or__territory[Column3]),"")</f>
        <v>39</v>
      </c>
    </row>
    <row r="20" spans="1:9" x14ac:dyDescent="0.25">
      <c r="A20" t="s">
        <v>218</v>
      </c>
      <c r="B20" t="s">
        <v>352</v>
      </c>
      <c r="C20">
        <v>2362</v>
      </c>
      <c r="D20" t="s">
        <v>335</v>
      </c>
      <c r="E20" t="s">
        <v>653</v>
      </c>
      <c r="F20" t="s">
        <v>329</v>
      </c>
      <c r="G20" t="s">
        <v>654</v>
      </c>
      <c r="H20" t="s">
        <v>329</v>
      </c>
      <c r="I20">
        <f>IFERROR(RANK(GDP__in_US___per_capita_by_country_or__territory[[#This Row],[Column3]],GDP__in_US___per_capita_by_country_or__territory[Column3]),"")</f>
        <v>144</v>
      </c>
    </row>
    <row r="21" spans="1:9" x14ac:dyDescent="0.25">
      <c r="A21" t="s">
        <v>111</v>
      </c>
      <c r="B21" t="s">
        <v>340</v>
      </c>
      <c r="C21">
        <v>19110</v>
      </c>
      <c r="D21" t="s">
        <v>335</v>
      </c>
      <c r="E21" t="s">
        <v>475</v>
      </c>
      <c r="F21" t="s">
        <v>329</v>
      </c>
      <c r="G21" t="s">
        <v>476</v>
      </c>
      <c r="H21" t="s">
        <v>329</v>
      </c>
      <c r="I21">
        <f>IFERROR(RANK(GDP__in_US___per_capita_by_country_or__territory[[#This Row],[Column3]],GDP__in_US___per_capita_by_country_or__territory[Column3]),"")</f>
        <v>53</v>
      </c>
    </row>
    <row r="22" spans="1:9" x14ac:dyDescent="0.25">
      <c r="A22" t="s">
        <v>122</v>
      </c>
      <c r="B22" t="s">
        <v>326</v>
      </c>
      <c r="C22">
        <v>6384</v>
      </c>
      <c r="D22" t="s">
        <v>335</v>
      </c>
      <c r="E22" t="s">
        <v>572</v>
      </c>
      <c r="F22" t="s">
        <v>329</v>
      </c>
      <c r="G22" t="s">
        <v>573</v>
      </c>
      <c r="H22" t="s">
        <v>329</v>
      </c>
      <c r="I22">
        <f>IFERROR(RANK(GDP__in_US___per_capita_by_country_or__territory[[#This Row],[Column3]],GDP__in_US___per_capita_by_country_or__territory[Column3]),"")</f>
        <v>99</v>
      </c>
    </row>
    <row r="23" spans="1:9" x14ac:dyDescent="0.25">
      <c r="A23" t="s">
        <v>30</v>
      </c>
      <c r="B23" t="s">
        <v>326</v>
      </c>
      <c r="C23">
        <v>52485</v>
      </c>
      <c r="D23" t="s">
        <v>335</v>
      </c>
      <c r="E23" t="s">
        <v>383</v>
      </c>
      <c r="F23" t="s">
        <v>329</v>
      </c>
      <c r="G23" t="s">
        <v>384</v>
      </c>
      <c r="H23" t="s">
        <v>329</v>
      </c>
      <c r="I23">
        <f>IFERROR(RANK(GDP__in_US___per_capita_by_country_or__territory[[#This Row],[Column3]],GDP__in_US___per_capita_by_country_or__territory[Column3]),"")</f>
        <v>18</v>
      </c>
    </row>
    <row r="24" spans="1:9" x14ac:dyDescent="0.25">
      <c r="A24" t="s">
        <v>200</v>
      </c>
      <c r="B24" t="s">
        <v>340</v>
      </c>
      <c r="C24">
        <v>4520</v>
      </c>
      <c r="D24" t="s">
        <v>335</v>
      </c>
      <c r="E24" t="s">
        <v>608</v>
      </c>
      <c r="F24" t="s">
        <v>329</v>
      </c>
      <c r="G24" t="s">
        <v>609</v>
      </c>
      <c r="H24" t="s">
        <v>329</v>
      </c>
      <c r="I24">
        <f>IFERROR(RANK(GDP__in_US___per_capita_by_country_or__territory[[#This Row],[Column3]],GDP__in_US___per_capita_by_country_or__territory[Column3]),"")</f>
        <v>119</v>
      </c>
    </row>
    <row r="25" spans="1:9" x14ac:dyDescent="0.25">
      <c r="A25" t="s">
        <v>282</v>
      </c>
      <c r="B25" t="s">
        <v>483</v>
      </c>
      <c r="C25">
        <v>1432</v>
      </c>
      <c r="D25" t="s">
        <v>335</v>
      </c>
      <c r="E25" t="s">
        <v>689</v>
      </c>
      <c r="F25" t="s">
        <v>329</v>
      </c>
      <c r="G25" t="s">
        <v>690</v>
      </c>
      <c r="H25" t="s">
        <v>329</v>
      </c>
      <c r="I25">
        <f>IFERROR(RANK(GDP__in_US___per_capita_by_country_or__territory[[#This Row],[Column3]],GDP__in_US___per_capita_by_country_or__territory[Column3]),"")</f>
        <v>162</v>
      </c>
    </row>
    <row r="26" spans="1:9" x14ac:dyDescent="0.25">
      <c r="A26" t="s">
        <v>339</v>
      </c>
      <c r="B26" t="s">
        <v>340</v>
      </c>
      <c r="D26" t="s">
        <v>327</v>
      </c>
      <c r="E26" t="s">
        <v>341</v>
      </c>
      <c r="F26" t="s">
        <v>329</v>
      </c>
      <c r="G26" t="s">
        <v>342</v>
      </c>
      <c r="H26" t="s">
        <v>338</v>
      </c>
      <c r="I26" t="str">
        <f>IFERROR(RANK(GDP__in_US___per_capita_by_country_or__territory[[#This Row],[Column3]],GDP__in_US___per_capita_by_country_or__territory[Column3]),"")</f>
        <v/>
      </c>
    </row>
    <row r="27" spans="1:9" x14ac:dyDescent="0.25">
      <c r="A27" t="s">
        <v>211</v>
      </c>
      <c r="B27" t="s">
        <v>352</v>
      </c>
      <c r="C27">
        <v>3491</v>
      </c>
      <c r="D27" t="s">
        <v>335</v>
      </c>
      <c r="E27" t="s">
        <v>637</v>
      </c>
      <c r="F27" t="s">
        <v>329</v>
      </c>
      <c r="G27" t="s">
        <v>638</v>
      </c>
      <c r="H27" t="s">
        <v>329</v>
      </c>
      <c r="I27">
        <f>IFERROR(RANK(GDP__in_US___per_capita_by_country_or__territory[[#This Row],[Column3]],GDP__in_US___per_capita_by_country_or__territory[Column3]),"")</f>
        <v>135</v>
      </c>
    </row>
    <row r="28" spans="1:9" x14ac:dyDescent="0.25">
      <c r="A28" t="s">
        <v>205</v>
      </c>
      <c r="B28" t="s">
        <v>340</v>
      </c>
      <c r="C28">
        <v>3431</v>
      </c>
      <c r="D28" t="s">
        <v>335</v>
      </c>
      <c r="E28" t="s">
        <v>639</v>
      </c>
      <c r="F28" t="s">
        <v>329</v>
      </c>
      <c r="G28" t="s">
        <v>640</v>
      </c>
      <c r="H28" t="s">
        <v>329</v>
      </c>
      <c r="I28">
        <f>IFERROR(RANK(GDP__in_US___per_capita_by_country_or__territory[[#This Row],[Column3]],GDP__in_US___per_capita_by_country_or__territory[Column3]),"")</f>
        <v>136</v>
      </c>
    </row>
    <row r="29" spans="1:9" x14ac:dyDescent="0.25">
      <c r="A29" t="s">
        <v>558</v>
      </c>
      <c r="B29" t="s">
        <v>326</v>
      </c>
      <c r="C29">
        <v>7078</v>
      </c>
      <c r="D29" t="s">
        <v>335</v>
      </c>
      <c r="E29" t="s">
        <v>559</v>
      </c>
      <c r="F29" t="s">
        <v>329</v>
      </c>
      <c r="G29" t="s">
        <v>560</v>
      </c>
      <c r="H29" t="s">
        <v>329</v>
      </c>
      <c r="I29">
        <f>IFERROR(RANK(GDP__in_US___per_capita_by_country_or__territory[[#This Row],[Column3]],GDP__in_US___per_capita_by_country_or__territory[Column3]),"")</f>
        <v>92</v>
      </c>
    </row>
    <row r="30" spans="1:9" x14ac:dyDescent="0.25">
      <c r="A30" t="s">
        <v>194</v>
      </c>
      <c r="B30" t="s">
        <v>483</v>
      </c>
      <c r="C30">
        <v>7519</v>
      </c>
      <c r="D30" t="s">
        <v>335</v>
      </c>
      <c r="E30" t="s">
        <v>552</v>
      </c>
      <c r="F30" t="s">
        <v>329</v>
      </c>
      <c r="G30" t="s">
        <v>552</v>
      </c>
      <c r="H30" t="s">
        <v>329</v>
      </c>
      <c r="I30">
        <f>IFERROR(RANK(GDP__in_US___per_capita_by_country_or__territory[[#This Row],[Column3]],GDP__in_US___per_capita_by_country_or__territory[Column3]),"")</f>
        <v>88</v>
      </c>
    </row>
    <row r="31" spans="1:9" x14ac:dyDescent="0.25">
      <c r="A31" t="s">
        <v>156</v>
      </c>
      <c r="B31" t="s">
        <v>340</v>
      </c>
      <c r="C31">
        <v>8570</v>
      </c>
      <c r="D31" t="s">
        <v>335</v>
      </c>
      <c r="E31" t="s">
        <v>549</v>
      </c>
      <c r="F31" t="s">
        <v>329</v>
      </c>
      <c r="G31" t="s">
        <v>549</v>
      </c>
      <c r="H31" t="s">
        <v>329</v>
      </c>
      <c r="I31">
        <f>IFERROR(RANK(GDP__in_US___per_capita_by_country_or__territory[[#This Row],[Column3]],GDP__in_US___per_capita_by_country_or__territory[Column3]),"")</f>
        <v>86</v>
      </c>
    </row>
    <row r="32" spans="1:9" x14ac:dyDescent="0.25">
      <c r="A32" t="s">
        <v>399</v>
      </c>
      <c r="B32" t="s">
        <v>340</v>
      </c>
      <c r="D32" t="s">
        <v>327</v>
      </c>
      <c r="E32" t="s">
        <v>400</v>
      </c>
      <c r="F32" t="s">
        <v>329</v>
      </c>
      <c r="G32" t="s">
        <v>327</v>
      </c>
      <c r="H32" t="s">
        <v>327</v>
      </c>
      <c r="I32" t="str">
        <f>IFERROR(RANK(GDP__in_US___per_capita_by_country_or__territory[[#This Row],[Column3]],GDP__in_US___per_capita_by_country_or__territory[Column3]),"")</f>
        <v/>
      </c>
    </row>
    <row r="33" spans="1:9" x14ac:dyDescent="0.25">
      <c r="A33" t="s">
        <v>125</v>
      </c>
      <c r="B33" t="s">
        <v>326</v>
      </c>
      <c r="C33">
        <v>13101</v>
      </c>
      <c r="D33" t="s">
        <v>335</v>
      </c>
      <c r="E33" t="s">
        <v>514</v>
      </c>
      <c r="F33" t="s">
        <v>329</v>
      </c>
      <c r="G33" t="s">
        <v>515</v>
      </c>
      <c r="H33" t="s">
        <v>329</v>
      </c>
      <c r="I33">
        <f>IFERROR(RANK(GDP__in_US___per_capita_by_country_or__territory[[#This Row],[Column3]],GDP__in_US___per_capita_by_country_or__territory[Column3]),"")</f>
        <v>68</v>
      </c>
    </row>
    <row r="34" spans="1:9" x14ac:dyDescent="0.25">
      <c r="A34" t="s">
        <v>296</v>
      </c>
      <c r="B34" t="s">
        <v>483</v>
      </c>
      <c r="C34">
        <v>886</v>
      </c>
      <c r="D34" t="s">
        <v>335</v>
      </c>
      <c r="E34" t="s">
        <v>727</v>
      </c>
      <c r="F34" t="s">
        <v>329</v>
      </c>
      <c r="G34" t="s">
        <v>727</v>
      </c>
      <c r="H34" t="s">
        <v>329</v>
      </c>
      <c r="I34">
        <f>IFERROR(RANK(GDP__in_US___per_capita_by_country_or__territory[[#This Row],[Column3]],GDP__in_US___per_capita_by_country_or__territory[Column3]),"")</f>
        <v>178</v>
      </c>
    </row>
    <row r="35" spans="1:9" x14ac:dyDescent="0.25">
      <c r="A35" t="s">
        <v>300</v>
      </c>
      <c r="B35" t="s">
        <v>483</v>
      </c>
      <c r="C35">
        <v>272</v>
      </c>
      <c r="D35" t="s">
        <v>335</v>
      </c>
      <c r="E35" t="s">
        <v>761</v>
      </c>
      <c r="F35" t="s">
        <v>329</v>
      </c>
      <c r="G35" t="s">
        <v>762</v>
      </c>
      <c r="H35" t="s">
        <v>329</v>
      </c>
      <c r="I35">
        <f>IFERROR(RANK(GDP__in_US___per_capita_by_country_or__territory[[#This Row],[Column3]],GDP__in_US___per_capita_by_country_or__territory[Column3]),"")</f>
        <v>197</v>
      </c>
    </row>
    <row r="36" spans="1:9" x14ac:dyDescent="0.25">
      <c r="A36" t="s">
        <v>245</v>
      </c>
      <c r="B36" t="s">
        <v>352</v>
      </c>
      <c r="C36">
        <v>1752</v>
      </c>
      <c r="D36" t="s">
        <v>335</v>
      </c>
      <c r="E36" t="s">
        <v>678</v>
      </c>
      <c r="F36" t="s">
        <v>329</v>
      </c>
      <c r="G36" t="s">
        <v>678</v>
      </c>
      <c r="H36" t="s">
        <v>329</v>
      </c>
      <c r="I36">
        <f>IFERROR(RANK(GDP__in_US___per_capita_by_country_or__territory[[#This Row],[Column3]],GDP__in_US___per_capita_by_country_or__territory[Column3]),"")</f>
        <v>156</v>
      </c>
    </row>
    <row r="37" spans="1:9" x14ac:dyDescent="0.25">
      <c r="A37" t="s">
        <v>249</v>
      </c>
      <c r="B37" t="s">
        <v>483</v>
      </c>
      <c r="C37">
        <v>1638</v>
      </c>
      <c r="D37" t="s">
        <v>335</v>
      </c>
      <c r="E37" t="s">
        <v>683</v>
      </c>
      <c r="F37" t="s">
        <v>329</v>
      </c>
      <c r="G37" t="s">
        <v>684</v>
      </c>
      <c r="H37" t="s">
        <v>329</v>
      </c>
      <c r="I37">
        <f>IFERROR(RANK(GDP__in_US___per_capita_by_country_or__territory[[#This Row],[Column3]],GDP__in_US___per_capita_by_country_or__territory[Column3]),"")</f>
        <v>159</v>
      </c>
    </row>
    <row r="38" spans="1:9" x14ac:dyDescent="0.25">
      <c r="A38" t="s">
        <v>41</v>
      </c>
      <c r="B38" t="s">
        <v>340</v>
      </c>
      <c r="C38">
        <v>57406</v>
      </c>
      <c r="D38" t="s">
        <v>335</v>
      </c>
      <c r="E38" t="s">
        <v>372</v>
      </c>
      <c r="F38" t="s">
        <v>329</v>
      </c>
      <c r="G38" t="s">
        <v>373</v>
      </c>
      <c r="H38" t="s">
        <v>329</v>
      </c>
      <c r="I38">
        <f>IFERROR(RANK(GDP__in_US___per_capita_by_country_or__territory[[#This Row],[Column3]],GDP__in_US___per_capita_by_country_or__territory[Column3]),"")</f>
        <v>14</v>
      </c>
    </row>
    <row r="39" spans="1:9" x14ac:dyDescent="0.25">
      <c r="A39" t="s">
        <v>222</v>
      </c>
      <c r="B39" t="s">
        <v>483</v>
      </c>
      <c r="C39">
        <v>3503</v>
      </c>
      <c r="D39" t="s">
        <v>335</v>
      </c>
      <c r="E39" t="s">
        <v>636</v>
      </c>
      <c r="F39" t="s">
        <v>329</v>
      </c>
      <c r="G39" t="s">
        <v>636</v>
      </c>
      <c r="H39" t="s">
        <v>329</v>
      </c>
      <c r="I39">
        <f>IFERROR(RANK(GDP__in_US___per_capita_by_country_or__territory[[#This Row],[Column3]],GDP__in_US___per_capita_by_country_or__territory[Column3]),"")</f>
        <v>134</v>
      </c>
    </row>
    <row r="40" spans="1:9" x14ac:dyDescent="0.25">
      <c r="A40" t="s">
        <v>347</v>
      </c>
      <c r="B40" t="s">
        <v>340</v>
      </c>
      <c r="D40" t="s">
        <v>327</v>
      </c>
      <c r="E40" t="s">
        <v>348</v>
      </c>
      <c r="F40" t="s">
        <v>329</v>
      </c>
      <c r="G40" t="s">
        <v>349</v>
      </c>
      <c r="H40" t="s">
        <v>329</v>
      </c>
      <c r="I40" t="str">
        <f>IFERROR(RANK(GDP__in_US___per_capita_by_country_or__territory[[#This Row],[Column3]],GDP__in_US___per_capita_by_country_or__territory[Column3]),"")</f>
        <v/>
      </c>
    </row>
    <row r="41" spans="1:9" x14ac:dyDescent="0.25">
      <c r="A41" t="s">
        <v>752</v>
      </c>
      <c r="B41" t="s">
        <v>483</v>
      </c>
      <c r="C41">
        <v>527</v>
      </c>
      <c r="D41" t="s">
        <v>335</v>
      </c>
      <c r="E41" t="s">
        <v>753</v>
      </c>
      <c r="F41" t="s">
        <v>329</v>
      </c>
      <c r="G41" t="s">
        <v>754</v>
      </c>
      <c r="H41" t="s">
        <v>329</v>
      </c>
      <c r="I41">
        <f>IFERROR(RANK(GDP__in_US___per_capita_by_country_or__territory[[#This Row],[Column3]],GDP__in_US___per_capita_by_country_or__territory[Column3]),"")</f>
        <v>192</v>
      </c>
    </row>
    <row r="42" spans="1:9" x14ac:dyDescent="0.25">
      <c r="A42" t="s">
        <v>305</v>
      </c>
      <c r="B42" t="s">
        <v>483</v>
      </c>
      <c r="C42">
        <v>743</v>
      </c>
      <c r="D42" t="s">
        <v>335</v>
      </c>
      <c r="E42" t="s">
        <v>735</v>
      </c>
      <c r="F42" t="s">
        <v>329</v>
      </c>
      <c r="G42" t="s">
        <v>736</v>
      </c>
      <c r="H42" t="s">
        <v>329</v>
      </c>
      <c r="I42">
        <f>IFERROR(RANK(GDP__in_US___per_capita_by_country_or__territory[[#This Row],[Column3]],GDP__in_US___per_capita_by_country_or__territory[Column3]),"")</f>
        <v>183</v>
      </c>
    </row>
    <row r="43" spans="1:9" x14ac:dyDescent="0.25">
      <c r="A43" t="s">
        <v>86</v>
      </c>
      <c r="B43" t="s">
        <v>340</v>
      </c>
      <c r="C43">
        <v>15941</v>
      </c>
      <c r="D43" t="s">
        <v>335</v>
      </c>
      <c r="E43" t="s">
        <v>500</v>
      </c>
      <c r="F43" t="s">
        <v>329</v>
      </c>
      <c r="G43" t="s">
        <v>500</v>
      </c>
      <c r="H43" t="s">
        <v>329</v>
      </c>
      <c r="I43">
        <f>IFERROR(RANK(GDP__in_US___per_capita_by_country_or__territory[[#This Row],[Column3]],GDP__in_US___per_capita_by_country_or__territory[Column3]),"")</f>
        <v>62</v>
      </c>
    </row>
    <row r="44" spans="1:9" x14ac:dyDescent="0.25">
      <c r="A44" t="s">
        <v>133</v>
      </c>
      <c r="B44" t="s">
        <v>352</v>
      </c>
      <c r="C44">
        <v>14096</v>
      </c>
      <c r="D44" t="s">
        <v>503</v>
      </c>
      <c r="E44" t="s">
        <v>504</v>
      </c>
      <c r="F44" t="s">
        <v>505</v>
      </c>
      <c r="G44" t="s">
        <v>506</v>
      </c>
      <c r="H44" t="s">
        <v>329</v>
      </c>
      <c r="I44">
        <f>IFERROR(RANK(GDP__in_US___per_capita_by_country_or__territory[[#This Row],[Column3]],GDP__in_US___per_capita_by_country_or__territory[Column3]),"")</f>
        <v>64</v>
      </c>
    </row>
    <row r="45" spans="1:9" x14ac:dyDescent="0.25">
      <c r="A45" t="s">
        <v>157</v>
      </c>
      <c r="B45" t="s">
        <v>340</v>
      </c>
      <c r="C45">
        <v>6807</v>
      </c>
      <c r="D45" t="s">
        <v>335</v>
      </c>
      <c r="E45" t="s">
        <v>570</v>
      </c>
      <c r="F45" t="s">
        <v>329</v>
      </c>
      <c r="G45" t="s">
        <v>570</v>
      </c>
      <c r="H45" t="s">
        <v>329</v>
      </c>
      <c r="I45">
        <f>IFERROR(RANK(GDP__in_US___per_capita_by_country_or__territory[[#This Row],[Column3]],GDP__in_US___per_capita_by_country_or__territory[Column3]),"")</f>
        <v>97</v>
      </c>
    </row>
    <row r="46" spans="1:9" x14ac:dyDescent="0.25">
      <c r="A46" t="s">
        <v>250</v>
      </c>
      <c r="B46" t="s">
        <v>483</v>
      </c>
      <c r="C46">
        <v>1371</v>
      </c>
      <c r="D46" t="s">
        <v>335</v>
      </c>
      <c r="E46" t="s">
        <v>695</v>
      </c>
      <c r="F46" t="s">
        <v>329</v>
      </c>
      <c r="G46" t="s">
        <v>696</v>
      </c>
      <c r="H46" t="s">
        <v>329</v>
      </c>
      <c r="I46">
        <f>IFERROR(RANK(GDP__in_US___per_capita_by_country_or__territory[[#This Row],[Column3]],GDP__in_US___per_capita_by_country_or__territory[Column3]),"")</f>
        <v>165</v>
      </c>
    </row>
    <row r="47" spans="1:9" x14ac:dyDescent="0.25">
      <c r="A47" t="s">
        <v>246</v>
      </c>
      <c r="B47" t="s">
        <v>483</v>
      </c>
      <c r="C47">
        <v>3243</v>
      </c>
      <c r="D47" t="s">
        <v>335</v>
      </c>
      <c r="E47" t="s">
        <v>644</v>
      </c>
      <c r="F47" t="s">
        <v>329</v>
      </c>
      <c r="G47" t="s">
        <v>645</v>
      </c>
      <c r="H47" t="s">
        <v>329</v>
      </c>
      <c r="I47">
        <f>IFERROR(RANK(GDP__in_US___per_capita_by_country_or__territory[[#This Row],[Column3]],GDP__in_US___per_capita_by_country_or__territory[Column3]),"")</f>
        <v>138</v>
      </c>
    </row>
    <row r="48" spans="1:9" x14ac:dyDescent="0.25">
      <c r="A48" t="s">
        <v>494</v>
      </c>
      <c r="B48" t="s">
        <v>365</v>
      </c>
      <c r="D48" t="s">
        <v>327</v>
      </c>
      <c r="E48" t="s">
        <v>495</v>
      </c>
      <c r="F48" t="s">
        <v>329</v>
      </c>
      <c r="G48" t="s">
        <v>327</v>
      </c>
      <c r="H48" t="s">
        <v>327</v>
      </c>
      <c r="I48" t="str">
        <f>IFERROR(RANK(GDP__in_US___per_capita_by_country_or__territory[[#This Row],[Column3]],GDP__in_US___per_capita_by_country_or__territory[Column3]),"")</f>
        <v/>
      </c>
    </row>
    <row r="49" spans="1:9" x14ac:dyDescent="0.25">
      <c r="A49" t="s">
        <v>114</v>
      </c>
      <c r="B49" t="s">
        <v>340</v>
      </c>
      <c r="C49">
        <v>12483</v>
      </c>
      <c r="D49" t="s">
        <v>335</v>
      </c>
      <c r="E49" t="s">
        <v>520</v>
      </c>
      <c r="F49" t="s">
        <v>329</v>
      </c>
      <c r="G49" t="s">
        <v>521</v>
      </c>
      <c r="H49" t="s">
        <v>329</v>
      </c>
      <c r="I49">
        <f>IFERROR(RANK(GDP__in_US___per_capita_by_country_or__territory[[#This Row],[Column3]],GDP__in_US___per_capita_by_country_or__territory[Column3]),"")</f>
        <v>70</v>
      </c>
    </row>
    <row r="50" spans="1:9" x14ac:dyDescent="0.25">
      <c r="A50" t="s">
        <v>319</v>
      </c>
      <c r="B50" t="s">
        <v>320</v>
      </c>
      <c r="D50" t="s">
        <v>321</v>
      </c>
      <c r="E50" t="s">
        <v>322</v>
      </c>
      <c r="F50" t="s">
        <v>322</v>
      </c>
      <c r="G50" t="s">
        <v>323</v>
      </c>
      <c r="H50" t="s">
        <v>323</v>
      </c>
      <c r="I50" t="str">
        <f>IFERROR(RANK(GDP__in_US___per_capita_by_country_or__territory[[#This Row],[Column3]],GDP__in_US___per_capita_by_country_or__territory[Column3]),"")</f>
        <v/>
      </c>
    </row>
    <row r="51" spans="1:9" x14ac:dyDescent="0.25">
      <c r="A51" t="s">
        <v>78</v>
      </c>
      <c r="B51" t="s">
        <v>326</v>
      </c>
      <c r="C51">
        <v>17338</v>
      </c>
      <c r="D51" t="s">
        <v>335</v>
      </c>
      <c r="E51" t="s">
        <v>486</v>
      </c>
      <c r="F51" t="s">
        <v>329</v>
      </c>
      <c r="G51" t="s">
        <v>487</v>
      </c>
      <c r="H51" t="s">
        <v>329</v>
      </c>
      <c r="I51">
        <f>IFERROR(RANK(GDP__in_US___per_capita_by_country_or__territory[[#This Row],[Column3]],GDP__in_US___per_capita_by_country_or__territory[Column3]),"")</f>
        <v>58</v>
      </c>
    </row>
    <row r="52" spans="1:9" x14ac:dyDescent="0.25">
      <c r="A52" t="s">
        <v>149</v>
      </c>
      <c r="B52" t="s">
        <v>340</v>
      </c>
      <c r="C52">
        <v>1981</v>
      </c>
      <c r="D52" t="s">
        <v>335</v>
      </c>
      <c r="E52" t="s">
        <v>543</v>
      </c>
      <c r="F52" t="s">
        <v>329</v>
      </c>
      <c r="G52" t="s">
        <v>543</v>
      </c>
      <c r="H52" t="s">
        <v>329</v>
      </c>
      <c r="I52">
        <f>IFERROR(RANK(GDP__in_US___per_capita_by_country_or__territory[[#This Row],[Column3]],GDP__in_US___per_capita_by_country_or__territory[Column3]),"")</f>
        <v>154</v>
      </c>
    </row>
    <row r="53" spans="1:9" x14ac:dyDescent="0.25">
      <c r="A53" t="s">
        <v>491</v>
      </c>
      <c r="B53" t="s">
        <v>340</v>
      </c>
      <c r="D53" t="s">
        <v>327</v>
      </c>
      <c r="E53" t="s">
        <v>492</v>
      </c>
      <c r="F53" t="s">
        <v>329</v>
      </c>
      <c r="G53" t="s">
        <v>493</v>
      </c>
      <c r="H53" t="s">
        <v>329</v>
      </c>
      <c r="I53" t="str">
        <f>IFERROR(RANK(GDP__in_US___per_capita_by_country_or__territory[[#This Row],[Column3]],GDP__in_US___per_capita_by_country_or__territory[Column3]),"")</f>
        <v/>
      </c>
    </row>
    <row r="54" spans="1:9" x14ac:dyDescent="0.25">
      <c r="A54" t="s">
        <v>62</v>
      </c>
      <c r="B54" t="s">
        <v>326</v>
      </c>
      <c r="C54">
        <v>30663</v>
      </c>
      <c r="D54" t="s">
        <v>335</v>
      </c>
      <c r="E54" t="s">
        <v>427</v>
      </c>
      <c r="F54" t="s">
        <v>329</v>
      </c>
      <c r="G54" t="s">
        <v>428</v>
      </c>
      <c r="H54" t="s">
        <v>329</v>
      </c>
      <c r="I54">
        <f>IFERROR(RANK(GDP__in_US___per_capita_by_country_or__territory[[#This Row],[Column3]],GDP__in_US___per_capita_by_country_or__territory[Column3]),"")</f>
        <v>36</v>
      </c>
    </row>
    <row r="55" spans="1:9" x14ac:dyDescent="0.25">
      <c r="A55" t="s">
        <v>67</v>
      </c>
      <c r="B55" t="s">
        <v>326</v>
      </c>
      <c r="C55">
        <v>27609</v>
      </c>
      <c r="D55" t="s">
        <v>335</v>
      </c>
      <c r="E55" t="s">
        <v>442</v>
      </c>
      <c r="F55" t="s">
        <v>329</v>
      </c>
      <c r="G55" t="s">
        <v>443</v>
      </c>
      <c r="H55" t="s">
        <v>329</v>
      </c>
      <c r="I55">
        <f>IFERROR(RANK(GDP__in_US___per_capita_by_country_or__territory[[#This Row],[Column3]],GDP__in_US___per_capita_by_country_or__territory[Column3]),"")</f>
        <v>43</v>
      </c>
    </row>
    <row r="56" spans="1:9" x14ac:dyDescent="0.25">
      <c r="A56" t="s">
        <v>290</v>
      </c>
      <c r="B56" t="s">
        <v>483</v>
      </c>
      <c r="C56">
        <v>669</v>
      </c>
      <c r="D56" t="s">
        <v>335</v>
      </c>
      <c r="E56" t="s">
        <v>742</v>
      </c>
      <c r="F56" t="s">
        <v>329</v>
      </c>
      <c r="G56" t="s">
        <v>743</v>
      </c>
      <c r="H56" t="s">
        <v>329</v>
      </c>
      <c r="I56">
        <f>IFERROR(RANK(GDP__in_US___per_capita_by_country_or__territory[[#This Row],[Column3]],GDP__in_US___per_capita_by_country_or__territory[Column3]),"")</f>
        <v>186</v>
      </c>
    </row>
    <row r="57" spans="1:9" x14ac:dyDescent="0.25">
      <c r="A57" t="s">
        <v>16</v>
      </c>
      <c r="B57" t="s">
        <v>326</v>
      </c>
      <c r="C57">
        <v>68094</v>
      </c>
      <c r="D57" t="s">
        <v>335</v>
      </c>
      <c r="E57" t="s">
        <v>363</v>
      </c>
      <c r="F57" t="s">
        <v>329</v>
      </c>
      <c r="G57" t="s">
        <v>364</v>
      </c>
      <c r="H57" t="s">
        <v>329</v>
      </c>
      <c r="I57">
        <f>IFERROR(RANK(GDP__in_US___per_capita_by_country_or__territory[[#This Row],[Column3]],GDP__in_US___per_capita_by_country_or__territory[Column3]),"")</f>
        <v>10</v>
      </c>
    </row>
    <row r="58" spans="1:9" x14ac:dyDescent="0.25">
      <c r="A58" t="s">
        <v>279</v>
      </c>
      <c r="B58" t="s">
        <v>483</v>
      </c>
      <c r="C58">
        <v>3775</v>
      </c>
      <c r="D58" t="s">
        <v>335</v>
      </c>
      <c r="E58" t="s">
        <v>624</v>
      </c>
      <c r="F58" t="s">
        <v>329</v>
      </c>
      <c r="G58" t="s">
        <v>625</v>
      </c>
      <c r="H58" t="s">
        <v>329</v>
      </c>
      <c r="I58">
        <f>IFERROR(RANK(GDP__in_US___per_capita_by_country_or__territory[[#This Row],[Column3]],GDP__in_US___per_capita_by_country_or__territory[Column3]),"")</f>
        <v>128</v>
      </c>
    </row>
    <row r="59" spans="1:9" x14ac:dyDescent="0.25">
      <c r="A59" t="s">
        <v>168</v>
      </c>
      <c r="B59" t="s">
        <v>340</v>
      </c>
      <c r="C59">
        <v>8575</v>
      </c>
      <c r="D59" t="s">
        <v>335</v>
      </c>
      <c r="E59" t="s">
        <v>548</v>
      </c>
      <c r="F59" t="s">
        <v>329</v>
      </c>
      <c r="G59" t="s">
        <v>533</v>
      </c>
      <c r="H59" t="s">
        <v>329</v>
      </c>
      <c r="I59">
        <f>IFERROR(RANK(GDP__in_US___per_capita_by_country_or__territory[[#This Row],[Column3]],GDP__in_US___per_capita_by_country_or__territory[Column3]),"")</f>
        <v>85</v>
      </c>
    </row>
    <row r="60" spans="1:9" x14ac:dyDescent="0.25">
      <c r="A60" t="s">
        <v>532</v>
      </c>
      <c r="B60" t="s">
        <v>340</v>
      </c>
      <c r="C60">
        <v>10259</v>
      </c>
      <c r="D60" t="s">
        <v>335</v>
      </c>
      <c r="E60" t="s">
        <v>533</v>
      </c>
      <c r="F60" t="s">
        <v>329</v>
      </c>
      <c r="G60" t="s">
        <v>533</v>
      </c>
      <c r="H60" t="s">
        <v>329</v>
      </c>
      <c r="I60">
        <f>IFERROR(RANK(GDP__in_US___per_capita_by_country_or__territory[[#This Row],[Column3]],GDP__in_US___per_capita_by_country_or__territory[Column3]),"")</f>
        <v>77</v>
      </c>
    </row>
    <row r="61" spans="1:9" x14ac:dyDescent="0.25">
      <c r="A61" t="s">
        <v>692</v>
      </c>
      <c r="B61" t="s">
        <v>352</v>
      </c>
      <c r="C61">
        <v>1402</v>
      </c>
      <c r="D61" t="s">
        <v>335</v>
      </c>
      <c r="E61" t="s">
        <v>693</v>
      </c>
      <c r="F61" t="s">
        <v>329</v>
      </c>
      <c r="G61" t="s">
        <v>694</v>
      </c>
      <c r="H61" t="s">
        <v>329</v>
      </c>
      <c r="I61">
        <f>IFERROR(RANK(GDP__in_US___per_capita_by_country_or__territory[[#This Row],[Column3]],GDP__in_US___per_capita_by_country_or__territory[Column3]),"")</f>
        <v>164</v>
      </c>
    </row>
    <row r="62" spans="1:9" x14ac:dyDescent="0.25">
      <c r="A62" t="s">
        <v>147</v>
      </c>
      <c r="B62" t="s">
        <v>340</v>
      </c>
      <c r="C62">
        <v>6412</v>
      </c>
      <c r="D62" t="s">
        <v>335</v>
      </c>
      <c r="E62" t="s">
        <v>571</v>
      </c>
      <c r="F62" t="s">
        <v>329</v>
      </c>
      <c r="G62" t="s">
        <v>571</v>
      </c>
      <c r="H62" t="s">
        <v>329</v>
      </c>
      <c r="I62">
        <f>IFERROR(RANK(GDP__in_US___per_capita_by_country_or__territory[[#This Row],[Column3]],GDP__in_US___per_capita_by_country_or__territory[Column3]),"")</f>
        <v>98</v>
      </c>
    </row>
    <row r="63" spans="1:9" x14ac:dyDescent="0.25">
      <c r="A63" t="s">
        <v>179</v>
      </c>
      <c r="B63" t="s">
        <v>483</v>
      </c>
      <c r="C63">
        <v>4162</v>
      </c>
      <c r="D63" t="s">
        <v>335</v>
      </c>
      <c r="E63" t="s">
        <v>612</v>
      </c>
      <c r="F63" t="s">
        <v>329</v>
      </c>
      <c r="G63" t="s">
        <v>613</v>
      </c>
      <c r="H63" t="s">
        <v>329</v>
      </c>
      <c r="I63">
        <f>IFERROR(RANK(GDP__in_US___per_capita_by_country_or__territory[[#This Row],[Column3]],GDP__in_US___per_capita_by_country_or__territory[Column3]),"")</f>
        <v>121</v>
      </c>
    </row>
    <row r="64" spans="1:9" x14ac:dyDescent="0.25">
      <c r="A64" t="s">
        <v>215</v>
      </c>
      <c r="B64" t="s">
        <v>340</v>
      </c>
      <c r="C64">
        <v>4689</v>
      </c>
      <c r="D64" t="s">
        <v>335</v>
      </c>
      <c r="E64" t="s">
        <v>606</v>
      </c>
      <c r="F64" t="s">
        <v>329</v>
      </c>
      <c r="G64" t="s">
        <v>606</v>
      </c>
      <c r="H64" t="s">
        <v>329</v>
      </c>
      <c r="I64">
        <f>IFERROR(RANK(GDP__in_US___per_capita_by_country_or__territory[[#This Row],[Column3]],GDP__in_US___per_capita_by_country_or__territory[Column3]),"")</f>
        <v>117</v>
      </c>
    </row>
    <row r="65" spans="1:9" x14ac:dyDescent="0.25">
      <c r="A65" t="s">
        <v>224</v>
      </c>
      <c r="B65" t="s">
        <v>483</v>
      </c>
      <c r="C65">
        <v>10902</v>
      </c>
      <c r="D65" t="s">
        <v>335</v>
      </c>
      <c r="E65" t="s">
        <v>527</v>
      </c>
      <c r="F65" t="s">
        <v>329</v>
      </c>
      <c r="G65" t="s">
        <v>527</v>
      </c>
      <c r="H65" t="s">
        <v>329</v>
      </c>
      <c r="I65">
        <f>IFERROR(RANK(GDP__in_US___per_capita_by_country_or__territory[[#This Row],[Column3]],GDP__in_US___per_capita_by_country_or__territory[Column3]),"")</f>
        <v>74</v>
      </c>
    </row>
    <row r="66" spans="1:9" x14ac:dyDescent="0.25">
      <c r="A66" t="s">
        <v>284</v>
      </c>
      <c r="B66" t="s">
        <v>483</v>
      </c>
      <c r="C66">
        <v>701</v>
      </c>
      <c r="D66" t="s">
        <v>335</v>
      </c>
      <c r="E66" t="s">
        <v>737</v>
      </c>
      <c r="F66" t="s">
        <v>329</v>
      </c>
      <c r="G66" t="s">
        <v>738</v>
      </c>
      <c r="H66" t="s">
        <v>739</v>
      </c>
      <c r="I66">
        <f>IFERROR(RANK(GDP__in_US___per_capita_by_country_or__territory[[#This Row],[Column3]],GDP__in_US___per_capita_by_country_or__territory[Column3]),"")</f>
        <v>184</v>
      </c>
    </row>
    <row r="67" spans="1:9" x14ac:dyDescent="0.25">
      <c r="A67" t="s">
        <v>65</v>
      </c>
      <c r="B67" t="s">
        <v>326</v>
      </c>
      <c r="C67">
        <v>27971</v>
      </c>
      <c r="D67" t="s">
        <v>335</v>
      </c>
      <c r="E67" t="s">
        <v>440</v>
      </c>
      <c r="F67" t="s">
        <v>329</v>
      </c>
      <c r="G67" t="s">
        <v>441</v>
      </c>
      <c r="H67" t="s">
        <v>329</v>
      </c>
      <c r="I67">
        <f>IFERROR(RANK(GDP__in_US___per_capita_by_country_or__territory[[#This Row],[Column3]],GDP__in_US___per_capita_by_country_or__territory[Column3]),"")</f>
        <v>42</v>
      </c>
    </row>
    <row r="68" spans="1:9" x14ac:dyDescent="0.25">
      <c r="A68" t="s">
        <v>236</v>
      </c>
      <c r="B68" t="s">
        <v>483</v>
      </c>
      <c r="C68">
        <v>4036</v>
      </c>
      <c r="D68" t="s">
        <v>335</v>
      </c>
      <c r="E68" t="s">
        <v>619</v>
      </c>
      <c r="F68" t="s">
        <v>329</v>
      </c>
      <c r="G68" t="s">
        <v>620</v>
      </c>
      <c r="H68" t="s">
        <v>329</v>
      </c>
      <c r="I68">
        <f>IFERROR(RANK(GDP__in_US___per_capita_by_country_or__territory[[#This Row],[Column3]],GDP__in_US___per_capita_by_country_or__territory[Column3]),"")</f>
        <v>125</v>
      </c>
    </row>
    <row r="69" spans="1:9" x14ac:dyDescent="0.25">
      <c r="A69" t="s">
        <v>285</v>
      </c>
      <c r="B69" t="s">
        <v>483</v>
      </c>
      <c r="C69">
        <v>1040</v>
      </c>
      <c r="D69" t="s">
        <v>335</v>
      </c>
      <c r="E69" t="s">
        <v>712</v>
      </c>
      <c r="F69" t="s">
        <v>329</v>
      </c>
      <c r="G69" t="s">
        <v>713</v>
      </c>
      <c r="H69" t="s">
        <v>329</v>
      </c>
      <c r="I69">
        <f>IFERROR(RANK(GDP__in_US___per_capita_by_country_or__territory[[#This Row],[Column3]],GDP__in_US___per_capita_by_country_or__territory[Column3]),"")</f>
        <v>172</v>
      </c>
    </row>
    <row r="70" spans="1:9" x14ac:dyDescent="0.25">
      <c r="A70" t="s">
        <v>178</v>
      </c>
      <c r="B70" t="s">
        <v>365</v>
      </c>
      <c r="C70">
        <v>5685</v>
      </c>
      <c r="D70" t="s">
        <v>335</v>
      </c>
      <c r="E70" t="s">
        <v>579</v>
      </c>
      <c r="F70" t="s">
        <v>329</v>
      </c>
      <c r="G70" t="s">
        <v>580</v>
      </c>
      <c r="H70" t="s">
        <v>329</v>
      </c>
      <c r="I70">
        <f>IFERROR(RANK(GDP__in_US___per_capita_by_country_or__territory[[#This Row],[Column3]],GDP__in_US___per_capita_by_country_or__territory[Column3]),"")</f>
        <v>103</v>
      </c>
    </row>
    <row r="71" spans="1:9" x14ac:dyDescent="0.25">
      <c r="A71" t="s">
        <v>31</v>
      </c>
      <c r="B71" t="s">
        <v>326</v>
      </c>
      <c r="C71">
        <v>53745</v>
      </c>
      <c r="D71" t="s">
        <v>335</v>
      </c>
      <c r="E71" t="s">
        <v>379</v>
      </c>
      <c r="F71" t="s">
        <v>329</v>
      </c>
      <c r="G71" t="s">
        <v>380</v>
      </c>
      <c r="H71" t="s">
        <v>329</v>
      </c>
      <c r="I71">
        <f>IFERROR(RANK(GDP__in_US___per_capita_by_country_or__territory[[#This Row],[Column3]],GDP__in_US___per_capita_by_country_or__territory[Column3]),"")</f>
        <v>16</v>
      </c>
    </row>
    <row r="72" spans="1:9" x14ac:dyDescent="0.25">
      <c r="A72" t="s">
        <v>61</v>
      </c>
      <c r="B72" t="s">
        <v>326</v>
      </c>
      <c r="C72">
        <v>44747</v>
      </c>
      <c r="D72" t="s">
        <v>335</v>
      </c>
      <c r="E72" t="s">
        <v>401</v>
      </c>
      <c r="F72" t="s">
        <v>329</v>
      </c>
      <c r="G72" t="s">
        <v>402</v>
      </c>
      <c r="H72" t="s">
        <v>329</v>
      </c>
      <c r="I72">
        <f>IFERROR(RANK(GDP__in_US___per_capita_by_country_or__territory[[#This Row],[Column3]],GDP__in_US___per_capita_by_country_or__territory[Column3]),"")</f>
        <v>26</v>
      </c>
    </row>
    <row r="73" spans="1:9" x14ac:dyDescent="0.25">
      <c r="A73" t="s">
        <v>459</v>
      </c>
      <c r="B73" t="s">
        <v>365</v>
      </c>
      <c r="D73" t="s">
        <v>327</v>
      </c>
      <c r="E73" t="s">
        <v>460</v>
      </c>
      <c r="F73" t="s">
        <v>329</v>
      </c>
      <c r="G73" t="s">
        <v>461</v>
      </c>
      <c r="H73" t="s">
        <v>462</v>
      </c>
      <c r="I73" t="str">
        <f>IFERROR(RANK(GDP__in_US___per_capita_by_country_or__territory[[#This Row],[Column3]],GDP__in_US___per_capita_by_country_or__territory[Column3]),"")</f>
        <v/>
      </c>
    </row>
    <row r="74" spans="1:9" x14ac:dyDescent="0.25">
      <c r="A74" t="s">
        <v>208</v>
      </c>
      <c r="B74" t="s">
        <v>483</v>
      </c>
      <c r="C74">
        <v>10390</v>
      </c>
      <c r="D74" t="s">
        <v>335</v>
      </c>
      <c r="E74" t="s">
        <v>530</v>
      </c>
      <c r="F74" t="s">
        <v>329</v>
      </c>
      <c r="G74" t="s">
        <v>531</v>
      </c>
      <c r="H74" t="s">
        <v>329</v>
      </c>
      <c r="I74">
        <f>IFERROR(RANK(GDP__in_US___per_capita_by_country_or__territory[[#This Row],[Column3]],GDP__in_US___per_capita_by_country_or__territory[Column3]),"")</f>
        <v>76</v>
      </c>
    </row>
    <row r="75" spans="1:9" x14ac:dyDescent="0.25">
      <c r="A75" t="s">
        <v>283</v>
      </c>
      <c r="B75" t="s">
        <v>483</v>
      </c>
      <c r="C75">
        <v>844</v>
      </c>
      <c r="D75" t="s">
        <v>335</v>
      </c>
      <c r="E75" t="s">
        <v>730</v>
      </c>
      <c r="F75" t="s">
        <v>329</v>
      </c>
      <c r="G75" t="s">
        <v>731</v>
      </c>
      <c r="H75" t="s">
        <v>329</v>
      </c>
      <c r="I75">
        <f>IFERROR(RANK(GDP__in_US___per_capita_by_country_or__territory[[#This Row],[Column3]],GDP__in_US___per_capita_by_country_or__territory[Column3]),"")</f>
        <v>180</v>
      </c>
    </row>
    <row r="76" spans="1:9" x14ac:dyDescent="0.25">
      <c r="A76" t="s">
        <v>109</v>
      </c>
      <c r="B76" t="s">
        <v>352</v>
      </c>
      <c r="C76">
        <v>5618</v>
      </c>
      <c r="D76" t="s">
        <v>335</v>
      </c>
      <c r="E76" t="s">
        <v>582</v>
      </c>
      <c r="F76" t="s">
        <v>329</v>
      </c>
      <c r="G76" t="s">
        <v>583</v>
      </c>
      <c r="H76" t="s">
        <v>329</v>
      </c>
      <c r="I76">
        <f>IFERROR(RANK(GDP__in_US___per_capita_by_country_or__territory[[#This Row],[Column3]],GDP__in_US___per_capita_by_country_or__territory[Column3]),"")</f>
        <v>105</v>
      </c>
    </row>
    <row r="77" spans="1:9" x14ac:dyDescent="0.25">
      <c r="A77" t="s">
        <v>22</v>
      </c>
      <c r="B77" t="s">
        <v>326</v>
      </c>
      <c r="C77">
        <v>51104</v>
      </c>
      <c r="D77" t="s">
        <v>335</v>
      </c>
      <c r="E77" t="s">
        <v>385</v>
      </c>
      <c r="F77" t="s">
        <v>329</v>
      </c>
      <c r="G77" t="s">
        <v>386</v>
      </c>
      <c r="H77" t="s">
        <v>329</v>
      </c>
      <c r="I77">
        <f>IFERROR(RANK(GDP__in_US___per_capita_by_country_or__territory[[#This Row],[Column3]],GDP__in_US___per_capita_by_country_or__territory[Column3]),"")</f>
        <v>19</v>
      </c>
    </row>
    <row r="78" spans="1:9" x14ac:dyDescent="0.25">
      <c r="A78" t="s">
        <v>240</v>
      </c>
      <c r="B78" t="s">
        <v>483</v>
      </c>
      <c r="C78">
        <v>2303</v>
      </c>
      <c r="D78" t="s">
        <v>335</v>
      </c>
      <c r="E78" t="s">
        <v>665</v>
      </c>
      <c r="F78" t="s">
        <v>329</v>
      </c>
      <c r="G78" t="s">
        <v>666</v>
      </c>
      <c r="H78" t="s">
        <v>329</v>
      </c>
      <c r="I78">
        <f>IFERROR(RANK(GDP__in_US___per_capita_by_country_or__territory[[#This Row],[Column3]],GDP__in_US___per_capita_by_country_or__territory[Column3]),"")</f>
        <v>149</v>
      </c>
    </row>
    <row r="79" spans="1:9" x14ac:dyDescent="0.25">
      <c r="A79" t="s">
        <v>68</v>
      </c>
      <c r="B79" t="s">
        <v>326</v>
      </c>
      <c r="C79">
        <v>20940</v>
      </c>
      <c r="D79" t="s">
        <v>335</v>
      </c>
      <c r="E79" t="s">
        <v>457</v>
      </c>
      <c r="F79" t="s">
        <v>329</v>
      </c>
      <c r="G79" t="s">
        <v>458</v>
      </c>
      <c r="H79" t="s">
        <v>329</v>
      </c>
      <c r="I79">
        <f>IFERROR(RANK(GDP__in_US___per_capita_by_country_or__territory[[#This Row],[Column3]],GDP__in_US___per_capita_by_country_or__territory[Column3]),"")</f>
        <v>49</v>
      </c>
    </row>
    <row r="80" spans="1:9" x14ac:dyDescent="0.25">
      <c r="A80" t="s">
        <v>374</v>
      </c>
      <c r="B80" t="s">
        <v>340</v>
      </c>
      <c r="D80" t="s">
        <v>327</v>
      </c>
      <c r="E80" t="s">
        <v>375</v>
      </c>
      <c r="F80" t="s">
        <v>329</v>
      </c>
      <c r="G80" t="s">
        <v>376</v>
      </c>
      <c r="H80" t="s">
        <v>331</v>
      </c>
      <c r="I80" t="str">
        <f>IFERROR(RANK(GDP__in_US___per_capita_by_country_or__territory[[#This Row],[Column3]],GDP__in_US___per_capita_by_country_or__territory[Column3]),"")</f>
        <v/>
      </c>
    </row>
    <row r="81" spans="1:9" x14ac:dyDescent="0.25">
      <c r="A81" t="s">
        <v>130</v>
      </c>
      <c r="B81" t="s">
        <v>340</v>
      </c>
      <c r="C81">
        <v>10472</v>
      </c>
      <c r="D81" t="s">
        <v>335</v>
      </c>
      <c r="E81" t="s">
        <v>528</v>
      </c>
      <c r="F81" t="s">
        <v>329</v>
      </c>
      <c r="G81" t="s">
        <v>529</v>
      </c>
      <c r="H81" t="s">
        <v>329</v>
      </c>
      <c r="I81">
        <f>IFERROR(RANK(GDP__in_US___per_capita_by_country_or__territory[[#This Row],[Column3]],GDP__in_US___per_capita_by_country_or__territory[Column3]),"")</f>
        <v>75</v>
      </c>
    </row>
    <row r="82" spans="1:9" x14ac:dyDescent="0.25">
      <c r="A82" t="s">
        <v>419</v>
      </c>
      <c r="B82" t="s">
        <v>365</v>
      </c>
      <c r="D82" t="s">
        <v>327</v>
      </c>
      <c r="E82" t="s">
        <v>327</v>
      </c>
      <c r="F82" t="s">
        <v>327</v>
      </c>
      <c r="G82" t="s">
        <v>420</v>
      </c>
      <c r="H82" t="s">
        <v>329</v>
      </c>
      <c r="I82" t="str">
        <f>IFERROR(RANK(GDP__in_US___per_capita_by_country_or__territory[[#This Row],[Column3]],GDP__in_US___per_capita_by_country_or__territory[Column3]),"")</f>
        <v/>
      </c>
    </row>
    <row r="83" spans="1:9" x14ac:dyDescent="0.25">
      <c r="A83" t="s">
        <v>228</v>
      </c>
      <c r="B83" t="s">
        <v>340</v>
      </c>
      <c r="C83">
        <v>4864</v>
      </c>
      <c r="D83" t="s">
        <v>335</v>
      </c>
      <c r="E83" t="s">
        <v>594</v>
      </c>
      <c r="F83" t="s">
        <v>329</v>
      </c>
      <c r="G83" t="s">
        <v>595</v>
      </c>
      <c r="H83" t="s">
        <v>329</v>
      </c>
      <c r="I83">
        <f>IFERROR(RANK(GDP__in_US___per_capita_by_country_or__territory[[#This Row],[Column3]],GDP__in_US___per_capita_by_country_or__territory[Column3]),"")</f>
        <v>111</v>
      </c>
    </row>
    <row r="84" spans="1:9" x14ac:dyDescent="0.25">
      <c r="A84" t="s">
        <v>292</v>
      </c>
      <c r="B84" t="s">
        <v>483</v>
      </c>
      <c r="C84">
        <v>1428</v>
      </c>
      <c r="D84" t="s">
        <v>335</v>
      </c>
      <c r="E84" t="s">
        <v>691</v>
      </c>
      <c r="F84" t="s">
        <v>329</v>
      </c>
      <c r="G84" t="s">
        <v>688</v>
      </c>
      <c r="H84" t="s">
        <v>329</v>
      </c>
      <c r="I84">
        <f>IFERROR(RANK(GDP__in_US___per_capita_by_country_or__territory[[#This Row],[Column3]],GDP__in_US___per_capita_by_country_or__territory[Column3]),"")</f>
        <v>163</v>
      </c>
    </row>
    <row r="85" spans="1:9" x14ac:dyDescent="0.25">
      <c r="A85" t="s">
        <v>289</v>
      </c>
      <c r="B85" t="s">
        <v>483</v>
      </c>
      <c r="C85">
        <v>873</v>
      </c>
      <c r="D85" t="s">
        <v>335</v>
      </c>
      <c r="E85" t="s">
        <v>728</v>
      </c>
      <c r="F85" t="s">
        <v>329</v>
      </c>
      <c r="G85" t="s">
        <v>729</v>
      </c>
      <c r="H85" t="s">
        <v>329</v>
      </c>
      <c r="I85">
        <f>IFERROR(RANK(GDP__in_US___per_capita_by_country_or__territory[[#This Row],[Column3]],GDP__in_US___per_capita_by_country_or__territory[Column3]),"")</f>
        <v>179</v>
      </c>
    </row>
    <row r="86" spans="1:9" x14ac:dyDescent="0.25">
      <c r="A86" t="s">
        <v>164</v>
      </c>
      <c r="B86" t="s">
        <v>340</v>
      </c>
      <c r="C86">
        <v>17108</v>
      </c>
      <c r="D86" t="s">
        <v>335</v>
      </c>
      <c r="E86" t="s">
        <v>490</v>
      </c>
      <c r="F86" t="s">
        <v>329</v>
      </c>
      <c r="G86" t="s">
        <v>490</v>
      </c>
      <c r="H86" t="s">
        <v>329</v>
      </c>
      <c r="I86">
        <f>IFERROR(RANK(GDP__in_US___per_capita_by_country_or__territory[[#This Row],[Column3]],GDP__in_US___per_capita_by_country_or__territory[Column3]),"")</f>
        <v>59</v>
      </c>
    </row>
    <row r="87" spans="1:9" x14ac:dyDescent="0.25">
      <c r="A87" t="s">
        <v>261</v>
      </c>
      <c r="B87" t="s">
        <v>340</v>
      </c>
      <c r="C87">
        <v>1672</v>
      </c>
      <c r="D87" t="s">
        <v>335</v>
      </c>
      <c r="E87" t="s">
        <v>681</v>
      </c>
      <c r="F87" t="s">
        <v>329</v>
      </c>
      <c r="G87" t="s">
        <v>682</v>
      </c>
      <c r="H87" t="s">
        <v>329</v>
      </c>
      <c r="I87">
        <f>IFERROR(RANK(GDP__in_US___per_capita_by_country_or__territory[[#This Row],[Column3]],GDP__in_US___per_capita_by_country_or__territory[Column3]),"")</f>
        <v>158</v>
      </c>
    </row>
    <row r="88" spans="1:9" x14ac:dyDescent="0.25">
      <c r="A88" t="s">
        <v>230</v>
      </c>
      <c r="B88" t="s">
        <v>340</v>
      </c>
      <c r="C88">
        <v>2524</v>
      </c>
      <c r="D88" t="s">
        <v>335</v>
      </c>
      <c r="E88" t="s">
        <v>651</v>
      </c>
      <c r="F88" t="s">
        <v>329</v>
      </c>
      <c r="G88" t="s">
        <v>651</v>
      </c>
      <c r="H88" t="s">
        <v>329</v>
      </c>
      <c r="I88">
        <f>IFERROR(RANK(GDP__in_US___per_capita_by_country_or__territory[[#This Row],[Column3]],GDP__in_US___per_capita_by_country_or__territory[Column3]),"")</f>
        <v>142</v>
      </c>
    </row>
    <row r="89" spans="1:9" x14ac:dyDescent="0.25">
      <c r="A89" t="s">
        <v>14</v>
      </c>
      <c r="B89" t="s">
        <v>352</v>
      </c>
      <c r="C89">
        <v>49850</v>
      </c>
      <c r="D89" t="s">
        <v>335</v>
      </c>
      <c r="E89" t="s">
        <v>393</v>
      </c>
      <c r="F89" t="s">
        <v>329</v>
      </c>
      <c r="G89" t="s">
        <v>394</v>
      </c>
      <c r="H89" t="s">
        <v>329</v>
      </c>
      <c r="I89">
        <f>IFERROR(RANK(GDP__in_US___per_capita_by_country_or__territory[[#This Row],[Column3]],GDP__in_US___per_capita_by_country_or__territory[Column3]),"")</f>
        <v>23</v>
      </c>
    </row>
    <row r="90" spans="1:9" x14ac:dyDescent="0.25">
      <c r="A90" t="s">
        <v>92</v>
      </c>
      <c r="B90" t="s">
        <v>326</v>
      </c>
      <c r="C90">
        <v>20336</v>
      </c>
      <c r="D90" t="s">
        <v>335</v>
      </c>
      <c r="E90" t="s">
        <v>465</v>
      </c>
      <c r="F90" t="s">
        <v>329</v>
      </c>
      <c r="G90" t="s">
        <v>466</v>
      </c>
      <c r="H90" t="s">
        <v>329</v>
      </c>
      <c r="I90">
        <f>IFERROR(RANK(GDP__in_US___per_capita_by_country_or__territory[[#This Row],[Column3]],GDP__in_US___per_capita_by_country_or__territory[Column3]),"")</f>
        <v>50</v>
      </c>
    </row>
    <row r="91" spans="1:9" x14ac:dyDescent="0.25">
      <c r="A91" t="s">
        <v>11</v>
      </c>
      <c r="B91" t="s">
        <v>326</v>
      </c>
      <c r="C91">
        <v>74417</v>
      </c>
      <c r="D91" t="s">
        <v>335</v>
      </c>
      <c r="E91" t="s">
        <v>361</v>
      </c>
      <c r="F91" t="s">
        <v>329</v>
      </c>
      <c r="G91" t="s">
        <v>362</v>
      </c>
      <c r="H91" t="s">
        <v>329</v>
      </c>
      <c r="I91">
        <f>IFERROR(RANK(GDP__in_US___per_capita_by_country_or__territory[[#This Row],[Column3]],GDP__in_US___per_capita_by_country_or__territory[Column3]),"")</f>
        <v>9</v>
      </c>
    </row>
    <row r="92" spans="1:9" x14ac:dyDescent="0.25">
      <c r="A92" t="s">
        <v>225</v>
      </c>
      <c r="B92" t="s">
        <v>352</v>
      </c>
      <c r="C92">
        <v>2601</v>
      </c>
      <c r="D92" t="s">
        <v>335</v>
      </c>
      <c r="E92" t="s">
        <v>649</v>
      </c>
      <c r="F92" t="s">
        <v>329</v>
      </c>
      <c r="G92" t="s">
        <v>650</v>
      </c>
      <c r="H92" t="s">
        <v>329</v>
      </c>
      <c r="I92">
        <f>IFERROR(RANK(GDP__in_US___per_capita_by_country_or__territory[[#This Row],[Column3]],GDP__in_US___per_capita_by_country_or__territory[Column3]),"")</f>
        <v>141</v>
      </c>
    </row>
    <row r="93" spans="1:9" x14ac:dyDescent="0.25">
      <c r="A93" t="s">
        <v>191</v>
      </c>
      <c r="B93" t="s">
        <v>352</v>
      </c>
      <c r="C93">
        <v>4691</v>
      </c>
      <c r="D93" t="s">
        <v>335</v>
      </c>
      <c r="E93" t="s">
        <v>605</v>
      </c>
      <c r="F93" t="s">
        <v>329</v>
      </c>
      <c r="G93" t="s">
        <v>605</v>
      </c>
      <c r="H93" t="s">
        <v>329</v>
      </c>
      <c r="I93">
        <f>IFERROR(RANK(GDP__in_US___per_capita_by_country_or__territory[[#This Row],[Column3]],GDP__in_US___per_capita_by_country_or__territory[Column3]),"")</f>
        <v>116</v>
      </c>
    </row>
    <row r="94" spans="1:9" x14ac:dyDescent="0.25">
      <c r="A94" t="s">
        <v>139</v>
      </c>
      <c r="B94" t="s">
        <v>352</v>
      </c>
      <c r="C94">
        <v>20261</v>
      </c>
      <c r="D94" t="s">
        <v>335</v>
      </c>
      <c r="E94" t="s">
        <v>467</v>
      </c>
      <c r="F94" t="s">
        <v>329</v>
      </c>
      <c r="G94" t="s">
        <v>468</v>
      </c>
      <c r="H94" t="s">
        <v>329</v>
      </c>
      <c r="I94">
        <f>IFERROR(RANK(GDP__in_US___per_capita_by_country_or__territory[[#This Row],[Column3]],GDP__in_US___per_capita_by_country_or__territory[Column3]),"")</f>
        <v>51</v>
      </c>
    </row>
    <row r="95" spans="1:9" x14ac:dyDescent="0.25">
      <c r="A95" t="s">
        <v>216</v>
      </c>
      <c r="B95" t="s">
        <v>352</v>
      </c>
      <c r="C95">
        <v>7038</v>
      </c>
      <c r="D95" t="s">
        <v>335</v>
      </c>
      <c r="E95" t="s">
        <v>561</v>
      </c>
      <c r="F95" t="s">
        <v>329</v>
      </c>
      <c r="G95" t="s">
        <v>562</v>
      </c>
      <c r="H95" t="s">
        <v>329</v>
      </c>
      <c r="I95">
        <f>IFERROR(RANK(GDP__in_US___per_capita_by_country_or__territory[[#This Row],[Column3]],GDP__in_US___per_capita_by_country_or__territory[Column3]),"")</f>
        <v>93</v>
      </c>
    </row>
    <row r="96" spans="1:9" x14ac:dyDescent="0.25">
      <c r="A96" t="s">
        <v>20</v>
      </c>
      <c r="B96" t="s">
        <v>326</v>
      </c>
      <c r="C96">
        <v>101509</v>
      </c>
      <c r="D96" t="s">
        <v>335</v>
      </c>
      <c r="E96" t="s">
        <v>343</v>
      </c>
      <c r="F96" t="s">
        <v>329</v>
      </c>
      <c r="G96" t="s">
        <v>344</v>
      </c>
      <c r="H96" t="s">
        <v>329</v>
      </c>
      <c r="I96">
        <f>IFERROR(RANK(GDP__in_US___per_capita_by_country_or__territory[[#This Row],[Column3]],GDP__in_US___per_capita_by_country_or__territory[Column3]),"")</f>
        <v>2</v>
      </c>
    </row>
    <row r="97" spans="1:9" x14ac:dyDescent="0.25">
      <c r="A97" t="s">
        <v>56</v>
      </c>
      <c r="B97" t="s">
        <v>352</v>
      </c>
      <c r="C97">
        <v>54688</v>
      </c>
      <c r="D97" t="s">
        <v>335</v>
      </c>
      <c r="E97" t="s">
        <v>377</v>
      </c>
      <c r="F97" t="s">
        <v>329</v>
      </c>
      <c r="G97" t="s">
        <v>378</v>
      </c>
      <c r="H97" t="s">
        <v>329</v>
      </c>
      <c r="I97">
        <f>IFERROR(RANK(GDP__in_US___per_capita_by_country_or__territory[[#This Row],[Column3]],GDP__in_US___per_capita_by_country_or__territory[Column3]),"")</f>
        <v>15</v>
      </c>
    </row>
    <row r="98" spans="1:9" x14ac:dyDescent="0.25">
      <c r="A98" t="s">
        <v>64</v>
      </c>
      <c r="B98" t="s">
        <v>326</v>
      </c>
      <c r="C98">
        <v>34777</v>
      </c>
      <c r="D98" t="s">
        <v>335</v>
      </c>
      <c r="E98" t="s">
        <v>417</v>
      </c>
      <c r="F98" t="s">
        <v>329</v>
      </c>
      <c r="G98" t="s">
        <v>418</v>
      </c>
      <c r="H98" t="s">
        <v>329</v>
      </c>
      <c r="I98">
        <f>IFERROR(RANK(GDP__in_US___per_capita_by_country_or__territory[[#This Row],[Column3]],GDP__in_US___per_capita_by_country_or__territory[Column3]),"")</f>
        <v>33</v>
      </c>
    </row>
    <row r="99" spans="1:9" x14ac:dyDescent="0.25">
      <c r="A99" t="s">
        <v>272</v>
      </c>
      <c r="B99" t="s">
        <v>483</v>
      </c>
      <c r="C99">
        <v>2646</v>
      </c>
      <c r="D99" t="s">
        <v>335</v>
      </c>
      <c r="E99" t="s">
        <v>647</v>
      </c>
      <c r="F99" t="s">
        <v>329</v>
      </c>
      <c r="G99" t="s">
        <v>648</v>
      </c>
      <c r="H99" t="s">
        <v>329</v>
      </c>
      <c r="I99">
        <f>IFERROR(RANK(GDP__in_US___per_capita_by_country_or__territory[[#This Row],[Column3]],GDP__in_US___per_capita_by_country_or__territory[Column3]),"")</f>
        <v>140</v>
      </c>
    </row>
    <row r="100" spans="1:9" x14ac:dyDescent="0.25">
      <c r="A100" t="s">
        <v>196</v>
      </c>
      <c r="B100" t="s">
        <v>340</v>
      </c>
      <c r="C100">
        <v>5730</v>
      </c>
      <c r="D100" t="s">
        <v>335</v>
      </c>
      <c r="E100" t="s">
        <v>578</v>
      </c>
      <c r="F100" t="s">
        <v>329</v>
      </c>
      <c r="G100" t="s">
        <v>578</v>
      </c>
      <c r="H100" t="s">
        <v>329</v>
      </c>
      <c r="I100">
        <f>IFERROR(RANK(GDP__in_US___per_capita_by_country_or__territory[[#This Row],[Column3]],GDP__in_US___per_capita_by_country_or__territory[Column3]),"")</f>
        <v>102</v>
      </c>
    </row>
    <row r="101" spans="1:9" x14ac:dyDescent="0.25">
      <c r="A101" t="s">
        <v>54</v>
      </c>
      <c r="B101" t="s">
        <v>352</v>
      </c>
      <c r="C101">
        <v>39243</v>
      </c>
      <c r="D101" t="s">
        <v>335</v>
      </c>
      <c r="E101" t="s">
        <v>405</v>
      </c>
      <c r="F101" t="s">
        <v>329</v>
      </c>
      <c r="G101" t="s">
        <v>406</v>
      </c>
      <c r="H101" t="s">
        <v>329</v>
      </c>
      <c r="I101">
        <f>IFERROR(RANK(GDP__in_US___per_capita_by_country_or__territory[[#This Row],[Column3]],GDP__in_US___per_capita_by_country_or__territory[Column3]),"")</f>
        <v>28</v>
      </c>
    </row>
    <row r="102" spans="1:9" x14ac:dyDescent="0.25">
      <c r="A102" t="s">
        <v>171</v>
      </c>
      <c r="B102" t="s">
        <v>352</v>
      </c>
      <c r="C102">
        <v>4635</v>
      </c>
      <c r="D102" t="s">
        <v>335</v>
      </c>
      <c r="E102" t="s">
        <v>607</v>
      </c>
      <c r="F102" t="s">
        <v>329</v>
      </c>
      <c r="G102" t="s">
        <v>607</v>
      </c>
      <c r="H102" t="s">
        <v>329</v>
      </c>
      <c r="I102">
        <f>IFERROR(RANK(GDP__in_US___per_capita_by_country_or__territory[[#This Row],[Column3]],GDP__in_US___per_capita_by_country_or__territory[Column3]),"")</f>
        <v>118</v>
      </c>
    </row>
    <row r="103" spans="1:9" x14ac:dyDescent="0.25">
      <c r="A103" t="s">
        <v>120</v>
      </c>
      <c r="B103" t="s">
        <v>352</v>
      </c>
      <c r="C103">
        <v>10003</v>
      </c>
      <c r="D103" t="s">
        <v>335</v>
      </c>
      <c r="E103" t="s">
        <v>537</v>
      </c>
      <c r="F103" t="s">
        <v>329</v>
      </c>
      <c r="G103" t="s">
        <v>538</v>
      </c>
      <c r="H103" t="s">
        <v>329</v>
      </c>
      <c r="I103">
        <f>IFERROR(RANK(GDP__in_US___per_capita_by_country_or__territory[[#This Row],[Column3]],GDP__in_US___per_capita_by_country_or__territory[Column3]),"")</f>
        <v>80</v>
      </c>
    </row>
    <row r="104" spans="1:9" x14ac:dyDescent="0.25">
      <c r="A104" t="s">
        <v>243</v>
      </c>
      <c r="B104" t="s">
        <v>483</v>
      </c>
      <c r="C104">
        <v>2252</v>
      </c>
      <c r="D104" t="s">
        <v>335</v>
      </c>
      <c r="E104" t="s">
        <v>669</v>
      </c>
      <c r="F104" t="s">
        <v>329</v>
      </c>
      <c r="G104" t="s">
        <v>670</v>
      </c>
      <c r="H104" t="s">
        <v>329</v>
      </c>
      <c r="I104">
        <f>IFERROR(RANK(GDP__in_US___per_capita_by_country_or__territory[[#This Row],[Column3]],GDP__in_US___per_capita_by_country_or__territory[Column3]),"")</f>
        <v>151</v>
      </c>
    </row>
    <row r="105" spans="1:9" x14ac:dyDescent="0.25">
      <c r="A105" t="s">
        <v>229</v>
      </c>
      <c r="B105" t="s">
        <v>365</v>
      </c>
      <c r="C105">
        <v>1745</v>
      </c>
      <c r="D105" t="s">
        <v>335</v>
      </c>
      <c r="E105" t="s">
        <v>679</v>
      </c>
      <c r="F105" t="s">
        <v>329</v>
      </c>
      <c r="G105" t="s">
        <v>680</v>
      </c>
      <c r="H105" t="s">
        <v>329</v>
      </c>
      <c r="I105">
        <f>IFERROR(RANK(GDP__in_US___per_capita_by_country_or__territory[[#This Row],[Column3]],GDP__in_US___per_capita_by_country_or__territory[Column3]),"")</f>
        <v>157</v>
      </c>
    </row>
    <row r="106" spans="1:9" x14ac:dyDescent="0.25">
      <c r="A106" t="s">
        <v>586</v>
      </c>
      <c r="B106" t="s">
        <v>326</v>
      </c>
      <c r="C106">
        <v>5355</v>
      </c>
      <c r="D106" t="s">
        <v>335</v>
      </c>
      <c r="E106" t="s">
        <v>587</v>
      </c>
      <c r="F106" t="s">
        <v>329</v>
      </c>
      <c r="G106" t="s">
        <v>588</v>
      </c>
      <c r="H106" t="s">
        <v>329</v>
      </c>
      <c r="I106">
        <f>IFERROR(RANK(GDP__in_US___per_capita_by_country_or__territory[[#This Row],[Column3]],GDP__in_US___per_capita_by_country_or__territory[Column3]),"")</f>
        <v>107</v>
      </c>
    </row>
    <row r="107" spans="1:9" x14ac:dyDescent="0.25">
      <c r="A107" t="s">
        <v>95</v>
      </c>
      <c r="B107" t="s">
        <v>352</v>
      </c>
      <c r="C107">
        <v>38755</v>
      </c>
      <c r="D107" t="s">
        <v>335</v>
      </c>
      <c r="E107" t="s">
        <v>407</v>
      </c>
      <c r="F107" t="s">
        <v>329</v>
      </c>
      <c r="G107" t="s">
        <v>408</v>
      </c>
      <c r="H107" t="s">
        <v>329</v>
      </c>
      <c r="I107">
        <f>IFERROR(RANK(GDP__in_US___per_capita_by_country_or__territory[[#This Row],[Column3]],GDP__in_US___per_capita_by_country_or__territory[Column3]),"")</f>
        <v>29</v>
      </c>
    </row>
    <row r="108" spans="1:9" x14ac:dyDescent="0.25">
      <c r="A108" t="s">
        <v>199</v>
      </c>
      <c r="B108" t="s">
        <v>352</v>
      </c>
      <c r="C108">
        <v>1327</v>
      </c>
      <c r="D108" t="s">
        <v>335</v>
      </c>
      <c r="E108" t="s">
        <v>699</v>
      </c>
      <c r="F108" t="s">
        <v>329</v>
      </c>
      <c r="G108" t="s">
        <v>700</v>
      </c>
      <c r="H108" t="s">
        <v>329</v>
      </c>
      <c r="I108">
        <f>IFERROR(RANK(GDP__in_US___per_capita_by_country_or__territory[[#This Row],[Column3]],GDP__in_US___per_capita_by_country_or__territory[Column3]),"")</f>
        <v>167</v>
      </c>
    </row>
    <row r="109" spans="1:9" x14ac:dyDescent="0.25">
      <c r="A109" t="s">
        <v>231</v>
      </c>
      <c r="B109" t="s">
        <v>352</v>
      </c>
      <c r="C109">
        <v>2319</v>
      </c>
      <c r="D109" t="s">
        <v>335</v>
      </c>
      <c r="E109" t="s">
        <v>660</v>
      </c>
      <c r="F109" t="s">
        <v>329</v>
      </c>
      <c r="G109" t="s">
        <v>661</v>
      </c>
      <c r="H109" t="s">
        <v>329</v>
      </c>
      <c r="I109">
        <f>IFERROR(RANK(GDP__in_US___per_capita_by_country_or__territory[[#This Row],[Column3]],GDP__in_US___per_capita_by_country_or__territory[Column3]),"")</f>
        <v>147</v>
      </c>
    </row>
    <row r="110" spans="1:9" x14ac:dyDescent="0.25">
      <c r="A110" t="s">
        <v>74</v>
      </c>
      <c r="B110" t="s">
        <v>326</v>
      </c>
      <c r="C110">
        <v>21311</v>
      </c>
      <c r="D110" t="s">
        <v>335</v>
      </c>
      <c r="E110" t="s">
        <v>455</v>
      </c>
      <c r="F110" t="s">
        <v>329</v>
      </c>
      <c r="G110" t="s">
        <v>456</v>
      </c>
      <c r="H110" t="s">
        <v>329</v>
      </c>
      <c r="I110">
        <f>IFERROR(RANK(GDP__in_US___per_capita_by_country_or__territory[[#This Row],[Column3]],GDP__in_US___per_capita_by_country_or__territory[Column3]),"")</f>
        <v>48</v>
      </c>
    </row>
    <row r="111" spans="1:9" x14ac:dyDescent="0.25">
      <c r="A111" t="s">
        <v>188</v>
      </c>
      <c r="B111" t="s">
        <v>352</v>
      </c>
      <c r="C111">
        <v>4003</v>
      </c>
      <c r="D111" t="s">
        <v>329</v>
      </c>
      <c r="E111" t="s">
        <v>621</v>
      </c>
      <c r="F111" t="s">
        <v>329</v>
      </c>
      <c r="G111" t="s">
        <v>622</v>
      </c>
      <c r="H111" t="s">
        <v>329</v>
      </c>
      <c r="I111">
        <f>IFERROR(RANK(GDP__in_US___per_capita_by_country_or__territory[[#This Row],[Column3]],GDP__in_US___per_capita_by_country_or__territory[Column3]),"")</f>
        <v>126</v>
      </c>
    </row>
    <row r="112" spans="1:9" x14ac:dyDescent="0.25">
      <c r="A112" t="s">
        <v>276</v>
      </c>
      <c r="B112" t="s">
        <v>483</v>
      </c>
      <c r="C112">
        <v>1213</v>
      </c>
      <c r="D112" t="s">
        <v>335</v>
      </c>
      <c r="E112" t="s">
        <v>706</v>
      </c>
      <c r="F112" t="s">
        <v>329</v>
      </c>
      <c r="G112" t="s">
        <v>707</v>
      </c>
      <c r="H112" t="s">
        <v>329</v>
      </c>
      <c r="I112">
        <f>IFERROR(RANK(GDP__in_US___per_capita_by_country_or__territory[[#This Row],[Column3]],GDP__in_US___per_capita_by_country_or__territory[Column3]),"")</f>
        <v>170</v>
      </c>
    </row>
    <row r="113" spans="1:9" x14ac:dyDescent="0.25">
      <c r="A113" t="s">
        <v>287</v>
      </c>
      <c r="B113" t="s">
        <v>483</v>
      </c>
      <c r="C113">
        <v>776</v>
      </c>
      <c r="D113" t="s">
        <v>335</v>
      </c>
      <c r="E113" t="s">
        <v>733</v>
      </c>
      <c r="F113" t="s">
        <v>329</v>
      </c>
      <c r="G113" t="s">
        <v>734</v>
      </c>
      <c r="H113" t="s">
        <v>329</v>
      </c>
      <c r="I113">
        <f>IFERROR(RANK(GDP__in_US___per_capita_by_country_or__territory[[#This Row],[Column3]],GDP__in_US___per_capita_by_country_or__territory[Column3]),"")</f>
        <v>182</v>
      </c>
    </row>
    <row r="114" spans="1:9" x14ac:dyDescent="0.25">
      <c r="A114" t="s">
        <v>159</v>
      </c>
      <c r="B114" t="s">
        <v>483</v>
      </c>
      <c r="C114">
        <v>7197</v>
      </c>
      <c r="D114" t="s">
        <v>335</v>
      </c>
      <c r="E114" t="s">
        <v>554</v>
      </c>
      <c r="F114" t="s">
        <v>329</v>
      </c>
      <c r="G114" t="s">
        <v>555</v>
      </c>
      <c r="H114" t="s">
        <v>329</v>
      </c>
      <c r="I114">
        <f>IFERROR(RANK(GDP__in_US___per_capita_by_country_or__territory[[#This Row],[Column3]],GDP__in_US___per_capita_by_country_or__territory[Column3]),"")</f>
        <v>90</v>
      </c>
    </row>
    <row r="115" spans="1:9" x14ac:dyDescent="0.25">
      <c r="A115" t="s">
        <v>28</v>
      </c>
      <c r="B115" t="s">
        <v>326</v>
      </c>
      <c r="D115" t="s">
        <v>327</v>
      </c>
      <c r="E115" t="s">
        <v>328</v>
      </c>
      <c r="F115" t="s">
        <v>329</v>
      </c>
      <c r="G115" t="s">
        <v>330</v>
      </c>
      <c r="H115" t="s">
        <v>331</v>
      </c>
      <c r="I115" t="str">
        <f>IFERROR(RANK(GDP__in_US___per_capita_by_country_or__territory[[#This Row],[Column3]],GDP__in_US___per_capita_by_country_or__territory[Column3]),"")</f>
        <v/>
      </c>
    </row>
    <row r="116" spans="1:9" x14ac:dyDescent="0.25">
      <c r="A116" t="s">
        <v>76</v>
      </c>
      <c r="B116" t="s">
        <v>326</v>
      </c>
      <c r="C116">
        <v>25015</v>
      </c>
      <c r="D116" t="s">
        <v>335</v>
      </c>
      <c r="E116" t="s">
        <v>444</v>
      </c>
      <c r="F116" t="s">
        <v>329</v>
      </c>
      <c r="G116" t="s">
        <v>445</v>
      </c>
      <c r="H116" t="s">
        <v>329</v>
      </c>
      <c r="I116">
        <f>IFERROR(RANK(GDP__in_US___per_capita_by_country_or__territory[[#This Row],[Column3]],GDP__in_US___per_capita_by_country_or__territory[Column3]),"")</f>
        <v>44</v>
      </c>
    </row>
    <row r="117" spans="1:9" x14ac:dyDescent="0.25">
      <c r="A117" t="s">
        <v>45</v>
      </c>
      <c r="B117" t="s">
        <v>326</v>
      </c>
      <c r="C117">
        <v>135046</v>
      </c>
      <c r="D117" t="s">
        <v>335</v>
      </c>
      <c r="E117" t="s">
        <v>336</v>
      </c>
      <c r="F117" t="s">
        <v>329</v>
      </c>
      <c r="G117" t="s">
        <v>337</v>
      </c>
      <c r="H117" t="s">
        <v>338</v>
      </c>
      <c r="I117">
        <f>IFERROR(RANK(GDP__in_US___per_capita_by_country_or__territory[[#This Row],[Column3]],GDP__in_US___per_capita_by_country_or__territory[Column3]),"")</f>
        <v>1</v>
      </c>
    </row>
    <row r="118" spans="1:9" x14ac:dyDescent="0.25">
      <c r="A118" t="s">
        <v>2604</v>
      </c>
      <c r="B118" t="s">
        <v>352</v>
      </c>
      <c r="C118">
        <v>50578</v>
      </c>
      <c r="D118" t="s">
        <v>335</v>
      </c>
      <c r="E118" t="s">
        <v>387</v>
      </c>
      <c r="F118" t="s">
        <v>329</v>
      </c>
      <c r="G118" t="s">
        <v>388</v>
      </c>
      <c r="H118" t="s">
        <v>329</v>
      </c>
      <c r="I118">
        <f>IFERROR(RANK(GDP__in_US___per_capita_by_country_or__territory[[#This Row],[Column3]],GDP__in_US___per_capita_by_country_or__territory[Column3]),"")</f>
        <v>20</v>
      </c>
    </row>
    <row r="119" spans="1:9" x14ac:dyDescent="0.25">
      <c r="A119" t="s">
        <v>288</v>
      </c>
      <c r="B119" t="s">
        <v>483</v>
      </c>
      <c r="C119">
        <v>504</v>
      </c>
      <c r="D119" t="s">
        <v>335</v>
      </c>
      <c r="E119" t="s">
        <v>757</v>
      </c>
      <c r="F119" t="s">
        <v>329</v>
      </c>
      <c r="G119" t="s">
        <v>758</v>
      </c>
      <c r="H119" t="s">
        <v>329</v>
      </c>
      <c r="I119">
        <f>IFERROR(RANK(GDP__in_US___per_capita_by_country_or__territory[[#This Row],[Column3]],GDP__in_US___per_capita_by_country_or__territory[Column3]),"")</f>
        <v>194</v>
      </c>
    </row>
    <row r="120" spans="1:9" x14ac:dyDescent="0.25">
      <c r="A120" t="s">
        <v>281</v>
      </c>
      <c r="B120" t="s">
        <v>483</v>
      </c>
      <c r="C120">
        <v>545</v>
      </c>
      <c r="D120" t="s">
        <v>335</v>
      </c>
      <c r="E120" t="s">
        <v>736</v>
      </c>
      <c r="F120" t="s">
        <v>329</v>
      </c>
      <c r="G120" t="s">
        <v>750</v>
      </c>
      <c r="H120" t="s">
        <v>329</v>
      </c>
      <c r="I120">
        <f>IFERROR(RANK(GDP__in_US___per_capita_by_country_or__territory[[#This Row],[Column3]],GDP__in_US___per_capita_by_country_or__territory[Column3]),"")</f>
        <v>190</v>
      </c>
    </row>
    <row r="121" spans="1:9" x14ac:dyDescent="0.25">
      <c r="A121" t="s">
        <v>112</v>
      </c>
      <c r="B121" t="s">
        <v>352</v>
      </c>
      <c r="C121">
        <v>13268</v>
      </c>
      <c r="D121" t="s">
        <v>335</v>
      </c>
      <c r="E121" t="s">
        <v>512</v>
      </c>
      <c r="F121" t="s">
        <v>329</v>
      </c>
      <c r="G121" t="s">
        <v>513</v>
      </c>
      <c r="H121" t="s">
        <v>329</v>
      </c>
      <c r="I121">
        <f>IFERROR(RANK(GDP__in_US___per_capita_by_country_or__territory[[#This Row],[Column3]],GDP__in_US___per_capita_by_country_or__territory[Column3]),"")</f>
        <v>67</v>
      </c>
    </row>
    <row r="122" spans="1:9" x14ac:dyDescent="0.25">
      <c r="A122" t="s">
        <v>152</v>
      </c>
      <c r="B122" t="s">
        <v>352</v>
      </c>
      <c r="C122">
        <v>14078</v>
      </c>
      <c r="D122" t="s">
        <v>335</v>
      </c>
      <c r="E122" t="s">
        <v>507</v>
      </c>
      <c r="F122" t="s">
        <v>329</v>
      </c>
      <c r="G122" t="s">
        <v>507</v>
      </c>
      <c r="H122" t="s">
        <v>329</v>
      </c>
      <c r="I122">
        <f>IFERROR(RANK(GDP__in_US___per_capita_by_country_or__territory[[#This Row],[Column3]],GDP__in_US___per_capita_by_country_or__territory[Column3]),"")</f>
        <v>65</v>
      </c>
    </row>
    <row r="123" spans="1:9" x14ac:dyDescent="0.25">
      <c r="A123" t="s">
        <v>301</v>
      </c>
      <c r="B123" t="s">
        <v>483</v>
      </c>
      <c r="C123">
        <v>897</v>
      </c>
      <c r="D123" t="s">
        <v>335</v>
      </c>
      <c r="E123" t="s">
        <v>719</v>
      </c>
      <c r="F123" t="s">
        <v>329</v>
      </c>
      <c r="G123" t="s">
        <v>720</v>
      </c>
      <c r="H123" t="s">
        <v>329</v>
      </c>
      <c r="I123">
        <f>IFERROR(RANK(GDP__in_US___per_capita_by_country_or__territory[[#This Row],[Column3]],GDP__in_US___per_capita_by_country_or__territory[Column3]),"")</f>
        <v>175</v>
      </c>
    </row>
    <row r="124" spans="1:9" x14ac:dyDescent="0.25">
      <c r="A124" t="s">
        <v>57</v>
      </c>
      <c r="B124" t="s">
        <v>326</v>
      </c>
      <c r="C124">
        <v>33094</v>
      </c>
      <c r="D124" t="s">
        <v>335</v>
      </c>
      <c r="E124" t="s">
        <v>424</v>
      </c>
      <c r="F124" t="s">
        <v>329</v>
      </c>
      <c r="G124" t="s">
        <v>425</v>
      </c>
      <c r="H124" t="s">
        <v>329</v>
      </c>
      <c r="I124">
        <f>IFERROR(RANK(GDP__in_US___per_capita_by_country_or__territory[[#This Row],[Column3]],GDP__in_US___per_capita_by_country_or__territory[Column3]),"")</f>
        <v>34</v>
      </c>
    </row>
    <row r="125" spans="1:9" x14ac:dyDescent="0.25">
      <c r="A125" t="s">
        <v>600</v>
      </c>
      <c r="B125" t="s">
        <v>365</v>
      </c>
      <c r="C125">
        <v>4756</v>
      </c>
      <c r="D125" t="s">
        <v>335</v>
      </c>
      <c r="E125" t="s">
        <v>601</v>
      </c>
      <c r="F125" t="s">
        <v>329</v>
      </c>
      <c r="G125" t="s">
        <v>602</v>
      </c>
      <c r="H125" t="s">
        <v>331</v>
      </c>
      <c r="I125">
        <f>IFERROR(RANK(GDP__in_US___per_capita_by_country_or__territory[[#This Row],[Column3]],GDP__in_US___per_capita_by_country_or__territory[Column3]),"")</f>
        <v>114</v>
      </c>
    </row>
    <row r="126" spans="1:9" x14ac:dyDescent="0.25">
      <c r="A126" t="s">
        <v>271</v>
      </c>
      <c r="B126" t="s">
        <v>483</v>
      </c>
      <c r="C126">
        <v>2141</v>
      </c>
      <c r="D126" t="s">
        <v>335</v>
      </c>
      <c r="E126" t="s">
        <v>671</v>
      </c>
      <c r="F126" t="s">
        <v>329</v>
      </c>
      <c r="G126" t="s">
        <v>672</v>
      </c>
      <c r="H126" t="s">
        <v>329</v>
      </c>
      <c r="I126">
        <f>IFERROR(RANK(GDP__in_US___per_capita_by_country_or__territory[[#This Row],[Column3]],GDP__in_US___per_capita_by_country_or__territory[Column3]),"")</f>
        <v>152</v>
      </c>
    </row>
    <row r="127" spans="1:9" x14ac:dyDescent="0.25">
      <c r="A127" t="s">
        <v>128</v>
      </c>
      <c r="B127" t="s">
        <v>483</v>
      </c>
      <c r="C127">
        <v>8892</v>
      </c>
      <c r="D127" t="s">
        <v>335</v>
      </c>
      <c r="E127" t="s">
        <v>544</v>
      </c>
      <c r="F127" t="s">
        <v>329</v>
      </c>
      <c r="G127" t="s">
        <v>545</v>
      </c>
      <c r="H127" t="s">
        <v>329</v>
      </c>
      <c r="I127">
        <f>IFERROR(RANK(GDP__in_US___per_capita_by_country_or__territory[[#This Row],[Column3]],GDP__in_US___per_capita_by_country_or__territory[Column3]),"")</f>
        <v>83</v>
      </c>
    </row>
    <row r="128" spans="1:9" x14ac:dyDescent="0.25">
      <c r="A128" t="s">
        <v>137</v>
      </c>
      <c r="B128" t="s">
        <v>340</v>
      </c>
      <c r="C128">
        <v>10166</v>
      </c>
      <c r="D128" t="s">
        <v>335</v>
      </c>
      <c r="E128" t="s">
        <v>534</v>
      </c>
      <c r="F128" t="s">
        <v>329</v>
      </c>
      <c r="G128" t="s">
        <v>535</v>
      </c>
      <c r="H128" t="s">
        <v>329</v>
      </c>
      <c r="I128">
        <f>IFERROR(RANK(GDP__in_US___per_capita_by_country_or__territory[[#This Row],[Column3]],GDP__in_US___per_capita_by_country_or__territory[Column3]),"")</f>
        <v>78</v>
      </c>
    </row>
    <row r="129" spans="1:9" x14ac:dyDescent="0.25">
      <c r="A129" t="s">
        <v>227</v>
      </c>
      <c r="B129" t="s">
        <v>365</v>
      </c>
      <c r="C129">
        <v>4066</v>
      </c>
      <c r="D129" t="s">
        <v>335</v>
      </c>
      <c r="E129" t="s">
        <v>615</v>
      </c>
      <c r="F129" t="s">
        <v>329</v>
      </c>
      <c r="G129" t="s">
        <v>616</v>
      </c>
      <c r="H129" t="s">
        <v>331</v>
      </c>
      <c r="I129">
        <f>IFERROR(RANK(GDP__in_US___per_capita_by_country_or__territory[[#This Row],[Column3]],GDP__in_US___per_capita_by_country_or__territory[Column3]),"")</f>
        <v>123</v>
      </c>
    </row>
    <row r="130" spans="1:9" x14ac:dyDescent="0.25">
      <c r="A130" t="s">
        <v>150</v>
      </c>
      <c r="B130" t="s">
        <v>326</v>
      </c>
      <c r="C130">
        <v>5435</v>
      </c>
      <c r="D130" t="s">
        <v>335</v>
      </c>
      <c r="E130" t="s">
        <v>584</v>
      </c>
      <c r="F130" t="s">
        <v>329</v>
      </c>
      <c r="G130" t="s">
        <v>585</v>
      </c>
      <c r="H130" t="s">
        <v>329</v>
      </c>
      <c r="I130">
        <f>IFERROR(RANK(GDP__in_US___per_capita_by_country_or__territory[[#This Row],[Column3]],GDP__in_US___per_capita_by_country_or__territory[Column3]),"")</f>
        <v>106</v>
      </c>
    </row>
    <row r="131" spans="1:9" x14ac:dyDescent="0.25">
      <c r="A131" t="s">
        <v>332</v>
      </c>
      <c r="B131" t="s">
        <v>326</v>
      </c>
      <c r="D131" t="s">
        <v>327</v>
      </c>
      <c r="E131" t="s">
        <v>333</v>
      </c>
      <c r="F131" t="s">
        <v>329</v>
      </c>
      <c r="G131" t="s">
        <v>334</v>
      </c>
      <c r="H131" t="s">
        <v>329</v>
      </c>
      <c r="I131" t="str">
        <f>IFERROR(RANK(GDP__in_US___per_capita_by_country_or__territory[[#This Row],[Column3]],GDP__in_US___per_capita_by_country_or__territory[Column3]),"")</f>
        <v/>
      </c>
    </row>
    <row r="132" spans="1:9" x14ac:dyDescent="0.25">
      <c r="A132" t="s">
        <v>166</v>
      </c>
      <c r="B132" t="s">
        <v>352</v>
      </c>
      <c r="C132">
        <v>5206</v>
      </c>
      <c r="D132" t="s">
        <v>335</v>
      </c>
      <c r="E132" t="s">
        <v>591</v>
      </c>
      <c r="F132" t="s">
        <v>329</v>
      </c>
      <c r="G132" t="s">
        <v>591</v>
      </c>
      <c r="H132" t="s">
        <v>329</v>
      </c>
      <c r="I132">
        <f>IFERROR(RANK(GDP__in_US___per_capita_by_country_or__territory[[#This Row],[Column3]],GDP__in_US___per_capita_by_country_or__territory[Column3]),"")</f>
        <v>109</v>
      </c>
    </row>
    <row r="133" spans="1:9" x14ac:dyDescent="0.25">
      <c r="A133" t="s">
        <v>96</v>
      </c>
      <c r="B133" t="s">
        <v>326</v>
      </c>
      <c r="C133">
        <v>9673</v>
      </c>
      <c r="D133" t="s">
        <v>335</v>
      </c>
      <c r="E133" t="s">
        <v>539</v>
      </c>
      <c r="F133" t="s">
        <v>329</v>
      </c>
      <c r="G133" t="s">
        <v>540</v>
      </c>
      <c r="H133" t="s">
        <v>329</v>
      </c>
      <c r="I133">
        <f>IFERROR(RANK(GDP__in_US___per_capita_by_country_or__territory[[#This Row],[Column3]],GDP__in_US___per_capita_by_country_or__territory[Column3]),"")</f>
        <v>81</v>
      </c>
    </row>
    <row r="134" spans="1:9" x14ac:dyDescent="0.25">
      <c r="A134" t="s">
        <v>510</v>
      </c>
      <c r="B134" t="s">
        <v>340</v>
      </c>
      <c r="D134" t="s">
        <v>327</v>
      </c>
      <c r="E134" t="s">
        <v>511</v>
      </c>
      <c r="F134" t="s">
        <v>329</v>
      </c>
      <c r="G134" t="s">
        <v>327</v>
      </c>
      <c r="H134" t="s">
        <v>327</v>
      </c>
      <c r="I134" t="str">
        <f>IFERROR(RANK(GDP__in_US___per_capita_by_country_or__territory[[#This Row],[Column3]],GDP__in_US___per_capita_by_country_or__territory[Column3]),"")</f>
        <v/>
      </c>
    </row>
    <row r="135" spans="1:9" x14ac:dyDescent="0.25">
      <c r="A135" t="s">
        <v>203</v>
      </c>
      <c r="B135" t="s">
        <v>483</v>
      </c>
      <c r="C135">
        <v>3629</v>
      </c>
      <c r="D135" t="s">
        <v>335</v>
      </c>
      <c r="E135" t="s">
        <v>634</v>
      </c>
      <c r="F135" t="s">
        <v>329</v>
      </c>
      <c r="G135" t="s">
        <v>635</v>
      </c>
      <c r="H135" t="s">
        <v>329</v>
      </c>
      <c r="I135">
        <f>IFERROR(RANK(GDP__in_US___per_capita_by_country_or__territory[[#This Row],[Column3]],GDP__in_US___per_capita_by_country_or__territory[Column3]),"")</f>
        <v>133</v>
      </c>
    </row>
    <row r="136" spans="1:9" x14ac:dyDescent="0.25">
      <c r="A136" t="s">
        <v>294</v>
      </c>
      <c r="B136" t="s">
        <v>483</v>
      </c>
      <c r="C136">
        <v>547</v>
      </c>
      <c r="D136" t="s">
        <v>335</v>
      </c>
      <c r="E136" t="s">
        <v>749</v>
      </c>
      <c r="F136" t="s">
        <v>329</v>
      </c>
      <c r="G136" t="s">
        <v>749</v>
      </c>
      <c r="H136" t="s">
        <v>329</v>
      </c>
      <c r="I136">
        <f>IFERROR(RANK(GDP__in_US___per_capita_by_country_or__territory[[#This Row],[Column3]],GDP__in_US___per_capita_by_country_or__territory[Column3]),"")</f>
        <v>189</v>
      </c>
    </row>
    <row r="137" spans="1:9" x14ac:dyDescent="0.25">
      <c r="A137" t="s">
        <v>239</v>
      </c>
      <c r="B137" t="s">
        <v>352</v>
      </c>
      <c r="C137">
        <v>1285</v>
      </c>
      <c r="D137" t="s">
        <v>335</v>
      </c>
      <c r="E137" t="s">
        <v>701</v>
      </c>
      <c r="F137" t="s">
        <v>329</v>
      </c>
      <c r="G137" t="s">
        <v>702</v>
      </c>
      <c r="H137" t="s">
        <v>329</v>
      </c>
      <c r="I137">
        <f>IFERROR(RANK(GDP__in_US___per_capita_by_country_or__territory[[#This Row],[Column3]],GDP__in_US___per_capita_by_country_or__territory[Column3]),"")</f>
        <v>168</v>
      </c>
    </row>
    <row r="138" spans="1:9" x14ac:dyDescent="0.25">
      <c r="A138" t="s">
        <v>238</v>
      </c>
      <c r="B138" t="s">
        <v>483</v>
      </c>
      <c r="C138">
        <v>5016</v>
      </c>
      <c r="D138" t="s">
        <v>335</v>
      </c>
      <c r="E138" t="s">
        <v>592</v>
      </c>
      <c r="F138" t="s">
        <v>329</v>
      </c>
      <c r="G138" t="s">
        <v>593</v>
      </c>
      <c r="H138" t="s">
        <v>329</v>
      </c>
      <c r="I138">
        <f>IFERROR(RANK(GDP__in_US___per_capita_by_country_or__territory[[#This Row],[Column3]],GDP__in_US___per_capita_by_country_or__territory[Column3]),"")</f>
        <v>110</v>
      </c>
    </row>
    <row r="139" spans="1:9" x14ac:dyDescent="0.25">
      <c r="A139" t="s">
        <v>206</v>
      </c>
      <c r="B139" t="s">
        <v>365</v>
      </c>
      <c r="C139">
        <v>10005</v>
      </c>
      <c r="D139" t="s">
        <v>335</v>
      </c>
      <c r="E139" t="s">
        <v>499</v>
      </c>
      <c r="F139" t="s">
        <v>329</v>
      </c>
      <c r="G139" t="s">
        <v>536</v>
      </c>
      <c r="H139" t="s">
        <v>329</v>
      </c>
      <c r="I139">
        <f>IFERROR(RANK(GDP__in_US___per_capita_by_country_or__territory[[#This Row],[Column3]],GDP__in_US___per_capita_by_country_or__territory[Column3]),"")</f>
        <v>79</v>
      </c>
    </row>
    <row r="140" spans="1:9" x14ac:dyDescent="0.25">
      <c r="A140" t="s">
        <v>241</v>
      </c>
      <c r="B140" t="s">
        <v>352</v>
      </c>
      <c r="C140">
        <v>611</v>
      </c>
      <c r="D140" t="s">
        <v>329</v>
      </c>
      <c r="E140" t="s">
        <v>746</v>
      </c>
      <c r="F140" t="s">
        <v>329</v>
      </c>
      <c r="G140" t="s">
        <v>747</v>
      </c>
      <c r="H140" t="s">
        <v>329</v>
      </c>
      <c r="I140">
        <f>IFERROR(RANK(GDP__in_US___per_capita_by_country_or__territory[[#This Row],[Column3]],GDP__in_US___per_capita_by_country_or__territory[Column3]),"")</f>
        <v>187</v>
      </c>
    </row>
    <row r="141" spans="1:9" x14ac:dyDescent="0.25">
      <c r="A141" t="s">
        <v>24</v>
      </c>
      <c r="B141" t="s">
        <v>326</v>
      </c>
      <c r="C141">
        <v>57836</v>
      </c>
      <c r="D141" t="s">
        <v>335</v>
      </c>
      <c r="E141" t="s">
        <v>370</v>
      </c>
      <c r="F141" t="s">
        <v>329</v>
      </c>
      <c r="G141" t="s">
        <v>371</v>
      </c>
      <c r="H141" t="s">
        <v>329</v>
      </c>
      <c r="I141">
        <f>IFERROR(RANK(GDP__in_US___per_capita_by_country_or__territory[[#This Row],[Column3]],GDP__in_US___per_capita_by_country_or__territory[Column3]),"")</f>
        <v>13</v>
      </c>
    </row>
    <row r="142" spans="1:9" x14ac:dyDescent="0.25">
      <c r="A142" t="s">
        <v>421</v>
      </c>
      <c r="B142" t="s">
        <v>365</v>
      </c>
      <c r="D142" t="s">
        <v>327</v>
      </c>
      <c r="E142" t="s">
        <v>422</v>
      </c>
      <c r="F142" t="s">
        <v>329</v>
      </c>
      <c r="G142" t="s">
        <v>423</v>
      </c>
      <c r="H142" t="s">
        <v>331</v>
      </c>
      <c r="I142" t="str">
        <f>IFERROR(RANK(GDP__in_US___per_capita_by_country_or__territory[[#This Row],[Column3]],GDP__in_US___per_capita_by_country_or__territory[Column3]),"")</f>
        <v/>
      </c>
    </row>
    <row r="143" spans="1:9" x14ac:dyDescent="0.25">
      <c r="A143" t="s">
        <v>35</v>
      </c>
      <c r="B143" t="s">
        <v>365</v>
      </c>
      <c r="C143">
        <v>49847</v>
      </c>
      <c r="D143" t="s">
        <v>335</v>
      </c>
      <c r="E143" t="s">
        <v>395</v>
      </c>
      <c r="F143" t="s">
        <v>329</v>
      </c>
      <c r="G143" t="s">
        <v>396</v>
      </c>
      <c r="H143" t="s">
        <v>329</v>
      </c>
      <c r="I143">
        <f>IFERROR(RANK(GDP__in_US___per_capita_by_country_or__territory[[#This Row],[Column3]],GDP__in_US___per_capita_by_country_or__territory[Column3]),"")</f>
        <v>24</v>
      </c>
    </row>
    <row r="144" spans="1:9" x14ac:dyDescent="0.25">
      <c r="A144" t="s">
        <v>220</v>
      </c>
      <c r="B144" t="s">
        <v>340</v>
      </c>
      <c r="C144">
        <v>2384</v>
      </c>
      <c r="D144" t="s">
        <v>335</v>
      </c>
      <c r="E144" t="s">
        <v>652</v>
      </c>
      <c r="F144" t="s">
        <v>329</v>
      </c>
      <c r="G144" t="s">
        <v>652</v>
      </c>
      <c r="H144" t="s">
        <v>329</v>
      </c>
      <c r="I144">
        <f>IFERROR(RANK(GDP__in_US___per_capita_by_country_or__territory[[#This Row],[Column3]],GDP__in_US___per_capita_by_country_or__territory[Column3]),"")</f>
        <v>143</v>
      </c>
    </row>
    <row r="145" spans="1:9" x14ac:dyDescent="0.25">
      <c r="A145" t="s">
        <v>303</v>
      </c>
      <c r="B145" t="s">
        <v>483</v>
      </c>
      <c r="C145">
        <v>599</v>
      </c>
      <c r="D145" t="s">
        <v>335</v>
      </c>
      <c r="E145" t="s">
        <v>748</v>
      </c>
      <c r="F145" t="s">
        <v>329</v>
      </c>
      <c r="G145" t="s">
        <v>709</v>
      </c>
      <c r="H145" t="s">
        <v>329</v>
      </c>
      <c r="I145">
        <f>IFERROR(RANK(GDP__in_US___per_capita_by_country_or__territory[[#This Row],[Column3]],GDP__in_US___per_capita_by_country_or__territory[Column3]),"")</f>
        <v>188</v>
      </c>
    </row>
    <row r="146" spans="1:9" x14ac:dyDescent="0.25">
      <c r="A146" t="s">
        <v>266</v>
      </c>
      <c r="B146" t="s">
        <v>483</v>
      </c>
      <c r="C146">
        <v>2356</v>
      </c>
      <c r="D146" t="s">
        <v>335</v>
      </c>
      <c r="E146" t="s">
        <v>655</v>
      </c>
      <c r="F146" t="s">
        <v>329</v>
      </c>
      <c r="G146" t="s">
        <v>656</v>
      </c>
      <c r="H146" t="s">
        <v>329</v>
      </c>
      <c r="I146">
        <f>IFERROR(RANK(GDP__in_US___per_capita_by_country_or__territory[[#This Row],[Column3]],GDP__in_US___per_capita_by_country_or__territory[Column3]),"")</f>
        <v>145</v>
      </c>
    </row>
    <row r="147" spans="1:9" x14ac:dyDescent="0.25">
      <c r="A147" t="s">
        <v>744</v>
      </c>
      <c r="B147" t="s">
        <v>352</v>
      </c>
      <c r="D147" t="s">
        <v>327</v>
      </c>
      <c r="E147" t="s">
        <v>745</v>
      </c>
      <c r="F147" t="s">
        <v>329</v>
      </c>
      <c r="G147" t="s">
        <v>327</v>
      </c>
      <c r="H147" t="s">
        <v>327</v>
      </c>
      <c r="I147" t="str">
        <f>IFERROR(RANK(GDP__in_US___per_capita_by_country_or__territory[[#This Row],[Column3]],GDP__in_US___per_capita_by_country_or__territory[Column3]),"")</f>
        <v/>
      </c>
    </row>
    <row r="148" spans="1:9" x14ac:dyDescent="0.25">
      <c r="A148" t="s">
        <v>567</v>
      </c>
      <c r="B148" t="s">
        <v>326</v>
      </c>
      <c r="C148">
        <v>6863</v>
      </c>
      <c r="D148" t="s">
        <v>335</v>
      </c>
      <c r="E148" t="s">
        <v>568</v>
      </c>
      <c r="F148" t="s">
        <v>329</v>
      </c>
      <c r="G148" t="s">
        <v>569</v>
      </c>
      <c r="H148" t="s">
        <v>329</v>
      </c>
      <c r="I148">
        <f>IFERROR(RANK(GDP__in_US___per_capita_by_country_or__territory[[#This Row],[Column3]],GDP__in_US___per_capita_by_country_or__territory[Column3]),"")</f>
        <v>96</v>
      </c>
    </row>
    <row r="149" spans="1:9" x14ac:dyDescent="0.25">
      <c r="A149" t="s">
        <v>463</v>
      </c>
      <c r="B149" t="s">
        <v>365</v>
      </c>
      <c r="D149" t="s">
        <v>327</v>
      </c>
      <c r="E149" t="s">
        <v>327</v>
      </c>
      <c r="F149" t="s">
        <v>327</v>
      </c>
      <c r="G149" t="s">
        <v>464</v>
      </c>
      <c r="H149" t="s">
        <v>331</v>
      </c>
      <c r="I149" t="str">
        <f>IFERROR(RANK(GDP__in_US___per_capita_by_country_or__territory[[#This Row],[Column3]],GDP__in_US___per_capita_by_country_or__territory[Column3]),"")</f>
        <v/>
      </c>
    </row>
    <row r="150" spans="1:9" x14ac:dyDescent="0.25">
      <c r="A150" t="s">
        <v>9</v>
      </c>
      <c r="B150" t="s">
        <v>326</v>
      </c>
      <c r="C150">
        <v>99481</v>
      </c>
      <c r="D150" t="s">
        <v>335</v>
      </c>
      <c r="E150" t="s">
        <v>345</v>
      </c>
      <c r="F150" t="s">
        <v>329</v>
      </c>
      <c r="G150" t="s">
        <v>346</v>
      </c>
      <c r="H150" t="s">
        <v>329</v>
      </c>
      <c r="I150">
        <f>IFERROR(RANK(GDP__in_US___per_capita_by_country_or__territory[[#This Row],[Column3]],GDP__in_US___per_capita_by_country_or__territory[Column3]),"")</f>
        <v>3</v>
      </c>
    </row>
    <row r="151" spans="1:9" x14ac:dyDescent="0.25">
      <c r="A151" t="s">
        <v>106</v>
      </c>
      <c r="B151" t="s">
        <v>352</v>
      </c>
      <c r="C151">
        <v>23416</v>
      </c>
      <c r="D151" t="s">
        <v>335</v>
      </c>
      <c r="E151" t="s">
        <v>451</v>
      </c>
      <c r="F151" t="s">
        <v>329</v>
      </c>
      <c r="G151" t="s">
        <v>452</v>
      </c>
      <c r="H151" t="s">
        <v>329</v>
      </c>
      <c r="I151">
        <f>IFERROR(RANK(GDP__in_US___per_capita_by_country_or__territory[[#This Row],[Column3]],GDP__in_US___per_capita_by_country_or__territory[Column3]),"")</f>
        <v>46</v>
      </c>
    </row>
    <row r="152" spans="1:9" x14ac:dyDescent="0.25">
      <c r="A152" t="s">
        <v>269</v>
      </c>
      <c r="B152" t="s">
        <v>352</v>
      </c>
      <c r="C152">
        <v>1562</v>
      </c>
      <c r="D152" t="s">
        <v>338</v>
      </c>
      <c r="E152" t="s">
        <v>687</v>
      </c>
      <c r="F152" t="s">
        <v>329</v>
      </c>
      <c r="G152" t="s">
        <v>688</v>
      </c>
      <c r="H152" t="s">
        <v>329</v>
      </c>
      <c r="I152">
        <f>IFERROR(RANK(GDP__in_US___per_capita_by_country_or__territory[[#This Row],[Column3]],GDP__in_US___per_capita_by_country_or__territory[Column3]),"")</f>
        <v>161</v>
      </c>
    </row>
    <row r="153" spans="1:9" x14ac:dyDescent="0.25">
      <c r="A153" t="s">
        <v>127</v>
      </c>
      <c r="B153" t="s">
        <v>365</v>
      </c>
      <c r="C153">
        <v>13706</v>
      </c>
      <c r="D153" t="s">
        <v>335</v>
      </c>
      <c r="E153" t="s">
        <v>508</v>
      </c>
      <c r="F153" t="s">
        <v>329</v>
      </c>
      <c r="G153" t="s">
        <v>509</v>
      </c>
      <c r="H153" t="s">
        <v>329</v>
      </c>
      <c r="I153">
        <f>IFERROR(RANK(GDP__in_US___per_capita_by_country_or__territory[[#This Row],[Column3]],GDP__in_US___per_capita_by_country_or__territory[Column3]),"")</f>
        <v>66</v>
      </c>
    </row>
    <row r="154" spans="1:9" x14ac:dyDescent="0.25">
      <c r="A154" t="s">
        <v>190</v>
      </c>
      <c r="B154" t="s">
        <v>352</v>
      </c>
      <c r="C154">
        <v>3682</v>
      </c>
      <c r="D154" t="s">
        <v>631</v>
      </c>
      <c r="E154" t="s">
        <v>632</v>
      </c>
      <c r="F154" t="s">
        <v>329</v>
      </c>
      <c r="G154" t="s">
        <v>633</v>
      </c>
      <c r="H154" t="s">
        <v>329</v>
      </c>
      <c r="I154">
        <f>IFERROR(RANK(GDP__in_US___per_capita_by_country_or__territory[[#This Row],[Column3]],GDP__in_US___per_capita_by_country_or__territory[Column3]),"")</f>
        <v>132</v>
      </c>
    </row>
    <row r="155" spans="1:9" x14ac:dyDescent="0.25">
      <c r="A155" t="s">
        <v>105</v>
      </c>
      <c r="B155" t="s">
        <v>340</v>
      </c>
      <c r="C155">
        <v>16038</v>
      </c>
      <c r="D155" t="s">
        <v>335</v>
      </c>
      <c r="E155" t="s">
        <v>498</v>
      </c>
      <c r="F155" t="s">
        <v>329</v>
      </c>
      <c r="G155" t="s">
        <v>499</v>
      </c>
      <c r="H155" t="s">
        <v>329</v>
      </c>
      <c r="I155">
        <f>IFERROR(RANK(GDP__in_US___per_capita_by_country_or__territory[[#This Row],[Column3]],GDP__in_US___per_capita_by_country_or__territory[Column3]),"")</f>
        <v>61</v>
      </c>
    </row>
    <row r="156" spans="1:9" x14ac:dyDescent="0.25">
      <c r="A156" t="s">
        <v>641</v>
      </c>
      <c r="B156" t="s">
        <v>365</v>
      </c>
      <c r="C156">
        <v>3269</v>
      </c>
      <c r="D156" t="s">
        <v>335</v>
      </c>
      <c r="E156" t="s">
        <v>642</v>
      </c>
      <c r="F156" t="s">
        <v>329</v>
      </c>
      <c r="G156" t="s">
        <v>643</v>
      </c>
      <c r="H156" t="s">
        <v>329</v>
      </c>
      <c r="I156">
        <f>IFERROR(RANK(GDP__in_US___per_capita_by_country_or__territory[[#This Row],[Column3]],GDP__in_US___per_capita_by_country_or__territory[Column3]),"")</f>
        <v>137</v>
      </c>
    </row>
    <row r="157" spans="1:9" x14ac:dyDescent="0.25">
      <c r="A157" t="s">
        <v>177</v>
      </c>
      <c r="B157" t="s">
        <v>340</v>
      </c>
      <c r="C157">
        <v>5626</v>
      </c>
      <c r="D157" t="s">
        <v>335</v>
      </c>
      <c r="E157" t="s">
        <v>581</v>
      </c>
      <c r="F157" t="s">
        <v>329</v>
      </c>
      <c r="G157" t="s">
        <v>581</v>
      </c>
      <c r="H157" t="s">
        <v>329</v>
      </c>
      <c r="I157">
        <f>IFERROR(RANK(GDP__in_US___per_capita_by_country_or__territory[[#This Row],[Column3]],GDP__in_US___per_capita_by_country_or__territory[Column3]),"")</f>
        <v>104</v>
      </c>
    </row>
    <row r="158" spans="1:9" x14ac:dyDescent="0.25">
      <c r="A158" t="s">
        <v>154</v>
      </c>
      <c r="B158" t="s">
        <v>340</v>
      </c>
      <c r="C158">
        <v>7034</v>
      </c>
      <c r="D158" t="s">
        <v>335</v>
      </c>
      <c r="E158" t="s">
        <v>563</v>
      </c>
      <c r="F158" t="s">
        <v>329</v>
      </c>
      <c r="G158" t="s">
        <v>564</v>
      </c>
      <c r="H158" t="s">
        <v>329</v>
      </c>
      <c r="I158">
        <f>IFERROR(RANK(GDP__in_US___per_capita_by_country_or__territory[[#This Row],[Column3]],GDP__in_US___per_capita_by_country_or__territory[Column3]),"")</f>
        <v>94</v>
      </c>
    </row>
    <row r="159" spans="1:9" x14ac:dyDescent="0.25">
      <c r="A159" t="s">
        <v>193</v>
      </c>
      <c r="B159" t="s">
        <v>352</v>
      </c>
      <c r="C159">
        <v>3687</v>
      </c>
      <c r="D159" t="s">
        <v>335</v>
      </c>
      <c r="E159" t="s">
        <v>630</v>
      </c>
      <c r="F159" t="s">
        <v>329</v>
      </c>
      <c r="G159" t="s">
        <v>630</v>
      </c>
      <c r="H159" t="s">
        <v>329</v>
      </c>
      <c r="I159">
        <f>IFERROR(RANK(GDP__in_US___per_capita_by_country_or__territory[[#This Row],[Column3]],GDP__in_US___per_capita_by_country_or__territory[Column3]),"")</f>
        <v>131</v>
      </c>
    </row>
    <row r="160" spans="1:9" x14ac:dyDescent="0.25">
      <c r="A160" t="s">
        <v>73</v>
      </c>
      <c r="B160" t="s">
        <v>326</v>
      </c>
      <c r="C160">
        <v>18506</v>
      </c>
      <c r="D160" t="s">
        <v>335</v>
      </c>
      <c r="E160" t="s">
        <v>477</v>
      </c>
      <c r="F160" t="s">
        <v>329</v>
      </c>
      <c r="G160" t="s">
        <v>478</v>
      </c>
      <c r="H160" t="s">
        <v>329</v>
      </c>
      <c r="I160">
        <f>IFERROR(RANK(GDP__in_US___per_capita_by_country_or__territory[[#This Row],[Column3]],GDP__in_US___per_capita_by_country_or__territory[Column3]),"")</f>
        <v>54</v>
      </c>
    </row>
    <row r="161" spans="1:9" x14ac:dyDescent="0.25">
      <c r="A161" t="s">
        <v>82</v>
      </c>
      <c r="B161" t="s">
        <v>326</v>
      </c>
      <c r="C161">
        <v>24495</v>
      </c>
      <c r="D161" t="s">
        <v>335</v>
      </c>
      <c r="E161" t="s">
        <v>446</v>
      </c>
      <c r="F161" t="s">
        <v>329</v>
      </c>
      <c r="G161" t="s">
        <v>447</v>
      </c>
      <c r="H161" t="s">
        <v>329</v>
      </c>
      <c r="I161">
        <f>IFERROR(RANK(GDP__in_US___per_capita_by_country_or__territory[[#This Row],[Column3]],GDP__in_US___per_capita_by_country_or__territory[Column3]),"")</f>
        <v>45</v>
      </c>
    </row>
    <row r="162" spans="1:9" x14ac:dyDescent="0.25">
      <c r="A162" t="s">
        <v>409</v>
      </c>
      <c r="B162" t="s">
        <v>340</v>
      </c>
      <c r="C162">
        <v>37823</v>
      </c>
      <c r="D162" t="s">
        <v>335</v>
      </c>
      <c r="E162" t="s">
        <v>410</v>
      </c>
      <c r="F162" t="s">
        <v>329</v>
      </c>
      <c r="G162" t="s">
        <v>411</v>
      </c>
      <c r="H162" t="s">
        <v>329</v>
      </c>
      <c r="I162">
        <f>IFERROR(RANK(GDP__in_US___per_capita_by_country_or__territory[[#This Row],[Column3]],GDP__in_US___per_capita_by_country_or__territory[Column3]),"")</f>
        <v>30</v>
      </c>
    </row>
    <row r="163" spans="1:9" x14ac:dyDescent="0.25">
      <c r="A163" t="s">
        <v>80</v>
      </c>
      <c r="B163" t="s">
        <v>352</v>
      </c>
      <c r="C163">
        <v>84514</v>
      </c>
      <c r="D163" t="s">
        <v>335</v>
      </c>
      <c r="E163" t="s">
        <v>353</v>
      </c>
      <c r="F163" t="s">
        <v>329</v>
      </c>
      <c r="G163" t="s">
        <v>354</v>
      </c>
      <c r="H163" t="s">
        <v>329</v>
      </c>
      <c r="I163">
        <f>IFERROR(RANK(GDP__in_US___per_capita_by_country_or__territory[[#This Row],[Column3]],GDP__in_US___per_capita_by_country_or__territory[Column3]),"")</f>
        <v>5</v>
      </c>
    </row>
    <row r="164" spans="1:9" x14ac:dyDescent="0.25">
      <c r="A164" t="s">
        <v>100</v>
      </c>
      <c r="B164" t="s">
        <v>326</v>
      </c>
      <c r="C164">
        <v>14825</v>
      </c>
      <c r="D164" t="s">
        <v>335</v>
      </c>
      <c r="E164" t="s">
        <v>501</v>
      </c>
      <c r="F164" t="s">
        <v>329</v>
      </c>
      <c r="G164" t="s">
        <v>502</v>
      </c>
      <c r="H164" t="s">
        <v>329</v>
      </c>
      <c r="I164">
        <f>IFERROR(RANK(GDP__in_US___per_capita_by_country_or__territory[[#This Row],[Column3]],GDP__in_US___per_capita_by_country_or__territory[Column3]),"")</f>
        <v>63</v>
      </c>
    </row>
    <row r="165" spans="1:9" x14ac:dyDescent="0.25">
      <c r="A165" t="s">
        <v>103</v>
      </c>
      <c r="B165" t="s">
        <v>326</v>
      </c>
      <c r="C165">
        <v>12575</v>
      </c>
      <c r="D165" t="s">
        <v>335</v>
      </c>
      <c r="E165" t="s">
        <v>518</v>
      </c>
      <c r="F165" t="s">
        <v>329</v>
      </c>
      <c r="G165" t="s">
        <v>519</v>
      </c>
      <c r="H165" t="s">
        <v>329</v>
      </c>
      <c r="I165">
        <f>IFERROR(RANK(GDP__in_US___per_capita_by_country_or__territory[[#This Row],[Column3]],GDP__in_US___per_capita_by_country_or__territory[Column3]),"")</f>
        <v>69</v>
      </c>
    </row>
    <row r="166" spans="1:9" x14ac:dyDescent="0.25">
      <c r="A166" t="s">
        <v>265</v>
      </c>
      <c r="B166" t="s">
        <v>483</v>
      </c>
      <c r="C166">
        <v>910</v>
      </c>
      <c r="D166" t="s">
        <v>335</v>
      </c>
      <c r="E166" t="s">
        <v>718</v>
      </c>
      <c r="F166" t="s">
        <v>329</v>
      </c>
      <c r="G166" t="s">
        <v>718</v>
      </c>
      <c r="H166" t="s">
        <v>329</v>
      </c>
      <c r="I166">
        <f>IFERROR(RANK(GDP__in_US___per_capita_by_country_or__territory[[#This Row],[Column3]],GDP__in_US___per_capita_by_country_or__territory[Column3]),"")</f>
        <v>174</v>
      </c>
    </row>
    <row r="167" spans="1:9" x14ac:dyDescent="0.25">
      <c r="A167" t="s">
        <v>472</v>
      </c>
      <c r="B167" t="s">
        <v>340</v>
      </c>
      <c r="C167">
        <v>19117</v>
      </c>
      <c r="D167" t="s">
        <v>335</v>
      </c>
      <c r="E167" t="s">
        <v>473</v>
      </c>
      <c r="F167" t="s">
        <v>329</v>
      </c>
      <c r="G167" t="s">
        <v>474</v>
      </c>
      <c r="H167" t="s">
        <v>329</v>
      </c>
      <c r="I167">
        <f>IFERROR(RANK(GDP__in_US___per_capita_by_country_or__territory[[#This Row],[Column3]],GDP__in_US___per_capita_by_country_or__territory[Column3]),"")</f>
        <v>52</v>
      </c>
    </row>
    <row r="168" spans="1:9" x14ac:dyDescent="0.25">
      <c r="A168" t="s">
        <v>185</v>
      </c>
      <c r="B168" t="s">
        <v>340</v>
      </c>
      <c r="C168">
        <v>11364</v>
      </c>
      <c r="D168" t="s">
        <v>335</v>
      </c>
      <c r="E168" t="s">
        <v>526</v>
      </c>
      <c r="F168" t="s">
        <v>329</v>
      </c>
      <c r="G168" t="s">
        <v>526</v>
      </c>
      <c r="H168" t="s">
        <v>329</v>
      </c>
      <c r="I168">
        <f>IFERROR(RANK(GDP__in_US___per_capita_by_country_or__territory[[#This Row],[Column3]],GDP__in_US___per_capita_by_country_or__territory[Column3]),"")</f>
        <v>73</v>
      </c>
    </row>
    <row r="169" spans="1:9" x14ac:dyDescent="0.25">
      <c r="A169" t="s">
        <v>546</v>
      </c>
      <c r="B169" t="s">
        <v>340</v>
      </c>
      <c r="C169">
        <v>8595</v>
      </c>
      <c r="D169" t="s">
        <v>335</v>
      </c>
      <c r="E169" t="s">
        <v>547</v>
      </c>
      <c r="F169" t="s">
        <v>329</v>
      </c>
      <c r="G169" t="s">
        <v>547</v>
      </c>
      <c r="H169" t="s">
        <v>329</v>
      </c>
      <c r="I169">
        <f>IFERROR(RANK(GDP__in_US___per_capita_by_country_or__territory[[#This Row],[Column3]],GDP__in_US___per_capita_by_country_or__territory[Column3]),"")</f>
        <v>84</v>
      </c>
    </row>
    <row r="170" spans="1:9" x14ac:dyDescent="0.25">
      <c r="A170" t="s">
        <v>197</v>
      </c>
      <c r="B170" t="s">
        <v>365</v>
      </c>
      <c r="C170">
        <v>4059</v>
      </c>
      <c r="D170" t="s">
        <v>335</v>
      </c>
      <c r="E170" t="s">
        <v>617</v>
      </c>
      <c r="F170" t="s">
        <v>329</v>
      </c>
      <c r="G170" t="s">
        <v>618</v>
      </c>
      <c r="H170" t="s">
        <v>329</v>
      </c>
      <c r="I170">
        <f>IFERROR(RANK(GDP__in_US___per_capita_by_country_or__territory[[#This Row],[Column3]],GDP__in_US___per_capita_by_country_or__territory[Column3]),"")</f>
        <v>124</v>
      </c>
    </row>
    <row r="171" spans="1:9" x14ac:dyDescent="0.25">
      <c r="A171" t="s">
        <v>85</v>
      </c>
      <c r="B171" t="s">
        <v>326</v>
      </c>
      <c r="C171">
        <v>49901</v>
      </c>
      <c r="D171" t="s">
        <v>335</v>
      </c>
      <c r="E171" t="s">
        <v>391</v>
      </c>
      <c r="F171" t="s">
        <v>329</v>
      </c>
      <c r="G171" t="s">
        <v>392</v>
      </c>
      <c r="H171" t="s">
        <v>331</v>
      </c>
      <c r="I171">
        <f>IFERROR(RANK(GDP__in_US___per_capita_by_country_or__territory[[#This Row],[Column3]],GDP__in_US___per_capita_by_country_or__territory[Column3]),"")</f>
        <v>22</v>
      </c>
    </row>
    <row r="172" spans="1:9" x14ac:dyDescent="0.25">
      <c r="A172" t="s">
        <v>81</v>
      </c>
      <c r="B172" t="s">
        <v>352</v>
      </c>
      <c r="C172">
        <v>28759</v>
      </c>
      <c r="D172" t="s">
        <v>335</v>
      </c>
      <c r="E172" t="s">
        <v>439</v>
      </c>
      <c r="F172" t="s">
        <v>329</v>
      </c>
      <c r="G172" t="s">
        <v>439</v>
      </c>
      <c r="H172" t="s">
        <v>329</v>
      </c>
      <c r="I172">
        <f>IFERROR(RANK(GDP__in_US___per_capita_by_country_or__territory[[#This Row],[Column3]],GDP__in_US___per_capita_by_country_or__territory[Column3]),"")</f>
        <v>41</v>
      </c>
    </row>
    <row r="173" spans="1:9" x14ac:dyDescent="0.25">
      <c r="A173" t="s">
        <v>277</v>
      </c>
      <c r="B173" t="s">
        <v>483</v>
      </c>
      <c r="C173">
        <v>1609</v>
      </c>
      <c r="D173" t="s">
        <v>335</v>
      </c>
      <c r="E173" t="s">
        <v>685</v>
      </c>
      <c r="F173" t="s">
        <v>329</v>
      </c>
      <c r="G173" t="s">
        <v>686</v>
      </c>
      <c r="H173" t="s">
        <v>329</v>
      </c>
      <c r="I173">
        <f>IFERROR(RANK(GDP__in_US___per_capita_by_country_or__territory[[#This Row],[Column3]],GDP__in_US___per_capita_by_country_or__territory[Column3]),"")</f>
        <v>160</v>
      </c>
    </row>
    <row r="174" spans="1:9" x14ac:dyDescent="0.25">
      <c r="A174" t="s">
        <v>116</v>
      </c>
      <c r="B174" t="s">
        <v>326</v>
      </c>
      <c r="C174">
        <v>9503</v>
      </c>
      <c r="D174" t="s">
        <v>335</v>
      </c>
      <c r="E174" t="s">
        <v>541</v>
      </c>
      <c r="F174" t="s">
        <v>329</v>
      </c>
      <c r="G174" t="s">
        <v>542</v>
      </c>
      <c r="H174" t="s">
        <v>329</v>
      </c>
      <c r="I174">
        <f>IFERROR(RANK(GDP__in_US___per_capita_by_country_or__territory[[#This Row],[Column3]],GDP__in_US___per_capita_by_country_or__territory[Column3]),"")</f>
        <v>82</v>
      </c>
    </row>
    <row r="175" spans="1:9" x14ac:dyDescent="0.25">
      <c r="A175" t="s">
        <v>119</v>
      </c>
      <c r="B175" t="s">
        <v>483</v>
      </c>
      <c r="C175">
        <v>17693</v>
      </c>
      <c r="D175" t="s">
        <v>335</v>
      </c>
      <c r="E175" t="s">
        <v>484</v>
      </c>
      <c r="F175" t="s">
        <v>329</v>
      </c>
      <c r="G175" t="s">
        <v>485</v>
      </c>
      <c r="H175" t="s">
        <v>329</v>
      </c>
      <c r="I175">
        <f>IFERROR(RANK(GDP__in_US___per_capita_by_country_or__territory[[#This Row],[Column3]],GDP__in_US___per_capita_by_country_or__territory[Column3]),"")</f>
        <v>57</v>
      </c>
    </row>
    <row r="176" spans="1:9" x14ac:dyDescent="0.25">
      <c r="A176" t="s">
        <v>295</v>
      </c>
      <c r="B176" t="s">
        <v>483</v>
      </c>
      <c r="C176">
        <v>513</v>
      </c>
      <c r="D176" t="s">
        <v>335</v>
      </c>
      <c r="E176" t="s">
        <v>755</v>
      </c>
      <c r="F176" t="s">
        <v>329</v>
      </c>
      <c r="G176" t="s">
        <v>756</v>
      </c>
      <c r="H176" t="s">
        <v>329</v>
      </c>
      <c r="I176">
        <f>IFERROR(RANK(GDP__in_US___per_capita_by_country_or__territory[[#This Row],[Column3]],GDP__in_US___per_capita_by_country_or__territory[Column3]),"")</f>
        <v>193</v>
      </c>
    </row>
    <row r="177" spans="1:9" x14ac:dyDescent="0.25">
      <c r="A177" t="s">
        <v>23</v>
      </c>
      <c r="B177" t="s">
        <v>352</v>
      </c>
      <c r="C177">
        <v>79576</v>
      </c>
      <c r="D177" t="s">
        <v>335</v>
      </c>
      <c r="E177" t="s">
        <v>357</v>
      </c>
      <c r="F177" t="s">
        <v>329</v>
      </c>
      <c r="G177" t="s">
        <v>358</v>
      </c>
      <c r="H177" t="s">
        <v>329</v>
      </c>
      <c r="I177">
        <f>IFERROR(RANK(GDP__in_US___per_capita_by_country_or__territory[[#This Row],[Column3]],GDP__in_US___per_capita_by_country_or__territory[Column3]),"")</f>
        <v>7</v>
      </c>
    </row>
    <row r="178" spans="1:9" x14ac:dyDescent="0.25">
      <c r="A178" t="s">
        <v>469</v>
      </c>
      <c r="B178" t="s">
        <v>340</v>
      </c>
      <c r="D178" t="s">
        <v>327</v>
      </c>
      <c r="E178" t="s">
        <v>470</v>
      </c>
      <c r="F178" t="s">
        <v>329</v>
      </c>
      <c r="G178" t="s">
        <v>471</v>
      </c>
      <c r="H178" t="s">
        <v>438</v>
      </c>
      <c r="I178" t="str">
        <f>IFERROR(RANK(GDP__in_US___per_capita_by_country_or__territory[[#This Row],[Column3]],GDP__in_US___per_capita_by_country_or__territory[Column3]),"")</f>
        <v/>
      </c>
    </row>
    <row r="179" spans="1:9" x14ac:dyDescent="0.25">
      <c r="A179" t="s">
        <v>91</v>
      </c>
      <c r="B179" t="s">
        <v>326</v>
      </c>
      <c r="C179">
        <v>21665</v>
      </c>
      <c r="D179" t="s">
        <v>335</v>
      </c>
      <c r="E179" t="s">
        <v>453</v>
      </c>
      <c r="F179" t="s">
        <v>329</v>
      </c>
      <c r="G179" t="s">
        <v>454</v>
      </c>
      <c r="H179" t="s">
        <v>329</v>
      </c>
      <c r="I179">
        <f>IFERROR(RANK(GDP__in_US___per_capita_by_country_or__territory[[#This Row],[Column3]],GDP__in_US___per_capita_by_country_or__territory[Column3]),"")</f>
        <v>47</v>
      </c>
    </row>
    <row r="180" spans="1:9" x14ac:dyDescent="0.25">
      <c r="A180" t="s">
        <v>49</v>
      </c>
      <c r="B180" t="s">
        <v>326</v>
      </c>
      <c r="C180">
        <v>30159</v>
      </c>
      <c r="D180" t="s">
        <v>335</v>
      </c>
      <c r="E180" t="s">
        <v>429</v>
      </c>
      <c r="F180" t="s">
        <v>329</v>
      </c>
      <c r="G180" t="s">
        <v>430</v>
      </c>
      <c r="H180" t="s">
        <v>329</v>
      </c>
      <c r="I180">
        <f>IFERROR(RANK(GDP__in_US___per_capita_by_country_or__territory[[#This Row],[Column3]],GDP__in_US___per_capita_by_country_or__territory[Column3]),"")</f>
        <v>37</v>
      </c>
    </row>
    <row r="181" spans="1:9" x14ac:dyDescent="0.25">
      <c r="A181" t="s">
        <v>657</v>
      </c>
      <c r="B181" t="s">
        <v>365</v>
      </c>
      <c r="C181">
        <v>2334</v>
      </c>
      <c r="D181" t="s">
        <v>335</v>
      </c>
      <c r="E181" t="s">
        <v>658</v>
      </c>
      <c r="F181" t="s">
        <v>329</v>
      </c>
      <c r="G181" t="s">
        <v>659</v>
      </c>
      <c r="H181" t="s">
        <v>329</v>
      </c>
      <c r="I181">
        <f>IFERROR(RANK(GDP__in_US___per_capita_by_country_or__territory[[#This Row],[Column3]],GDP__in_US___per_capita_by_country_or__territory[Column3]),"")</f>
        <v>146</v>
      </c>
    </row>
    <row r="182" spans="1:9" x14ac:dyDescent="0.25">
      <c r="A182" t="s">
        <v>309</v>
      </c>
      <c r="B182" t="s">
        <v>483</v>
      </c>
      <c r="C182">
        <v>544</v>
      </c>
      <c r="D182" t="s">
        <v>335</v>
      </c>
      <c r="E182" t="s">
        <v>751</v>
      </c>
      <c r="F182" t="s">
        <v>329</v>
      </c>
      <c r="G182" t="s">
        <v>708</v>
      </c>
      <c r="H182" t="s">
        <v>329</v>
      </c>
      <c r="I182">
        <f>IFERROR(RANK(GDP__in_US___per_capita_by_country_or__territory[[#This Row],[Column3]],GDP__in_US___per_capita_by_country_or__territory[Column3]),"")</f>
        <v>191</v>
      </c>
    </row>
    <row r="183" spans="1:9" x14ac:dyDescent="0.25">
      <c r="A183" t="s">
        <v>189</v>
      </c>
      <c r="B183" t="s">
        <v>483</v>
      </c>
      <c r="C183">
        <v>6979</v>
      </c>
      <c r="D183" t="s">
        <v>335</v>
      </c>
      <c r="E183" t="s">
        <v>565</v>
      </c>
      <c r="F183" t="s">
        <v>329</v>
      </c>
      <c r="G183" t="s">
        <v>566</v>
      </c>
      <c r="H183" t="s">
        <v>329</v>
      </c>
      <c r="I183">
        <f>IFERROR(RANK(GDP__in_US___per_capita_by_country_or__territory[[#This Row],[Column3]],GDP__in_US___per_capita_by_country_or__territory[Column3]),"")</f>
        <v>95</v>
      </c>
    </row>
    <row r="184" spans="1:9" x14ac:dyDescent="0.25">
      <c r="A184" t="s">
        <v>43</v>
      </c>
      <c r="B184" t="s">
        <v>352</v>
      </c>
      <c r="C184">
        <v>34994</v>
      </c>
      <c r="D184" t="s">
        <v>335</v>
      </c>
      <c r="E184" t="s">
        <v>415</v>
      </c>
      <c r="F184" t="s">
        <v>329</v>
      </c>
      <c r="G184" t="s">
        <v>416</v>
      </c>
      <c r="H184" t="s">
        <v>329</v>
      </c>
      <c r="I184">
        <f>IFERROR(RANK(GDP__in_US___per_capita_by_country_or__territory[[#This Row],[Column3]],GDP__in_US___per_capita_by_country_or__territory[Column3]),"")</f>
        <v>32</v>
      </c>
    </row>
    <row r="185" spans="1:9" x14ac:dyDescent="0.25">
      <c r="A185" t="s">
        <v>307</v>
      </c>
      <c r="B185" t="s">
        <v>483</v>
      </c>
      <c r="C185">
        <v>393</v>
      </c>
      <c r="D185" t="s">
        <v>335</v>
      </c>
      <c r="E185" t="s">
        <v>695</v>
      </c>
      <c r="F185" t="s">
        <v>329</v>
      </c>
      <c r="G185" t="s">
        <v>759</v>
      </c>
      <c r="H185" t="s">
        <v>760</v>
      </c>
      <c r="I185">
        <f>IFERROR(RANK(GDP__in_US___per_capita_by_country_or__territory[[#This Row],[Column3]],GDP__in_US___per_capita_by_country_or__territory[Column3]),"")</f>
        <v>195</v>
      </c>
    </row>
    <row r="186" spans="1:9" x14ac:dyDescent="0.25">
      <c r="A186" t="s">
        <v>59</v>
      </c>
      <c r="B186" t="s">
        <v>326</v>
      </c>
      <c r="C186">
        <v>30157</v>
      </c>
      <c r="D186" t="s">
        <v>335</v>
      </c>
      <c r="E186" t="s">
        <v>431</v>
      </c>
      <c r="F186" t="s">
        <v>329</v>
      </c>
      <c r="G186" t="s">
        <v>432</v>
      </c>
      <c r="H186" t="s">
        <v>329</v>
      </c>
      <c r="I186">
        <f>IFERROR(RANK(GDP__in_US___per_capita_by_country_or__territory[[#This Row],[Column3]],GDP__in_US___per_capita_by_country_or__territory[Column3]),"")</f>
        <v>38</v>
      </c>
    </row>
    <row r="187" spans="1:9" x14ac:dyDescent="0.25">
      <c r="A187" t="s">
        <v>140</v>
      </c>
      <c r="B187" t="s">
        <v>352</v>
      </c>
      <c r="C187">
        <v>3699</v>
      </c>
      <c r="D187" t="s">
        <v>335</v>
      </c>
      <c r="E187" t="s">
        <v>628</v>
      </c>
      <c r="F187" t="s">
        <v>329</v>
      </c>
      <c r="G187" t="s">
        <v>629</v>
      </c>
      <c r="H187" t="s">
        <v>329</v>
      </c>
      <c r="I187">
        <f>IFERROR(RANK(GDP__in_US___per_capita_by_country_or__territory[[#This Row],[Column3]],GDP__in_US___per_capita_by_country_or__territory[Column3]),"")</f>
        <v>130</v>
      </c>
    </row>
    <row r="188" spans="1:9" x14ac:dyDescent="0.25">
      <c r="A188" t="s">
        <v>278</v>
      </c>
      <c r="B188" t="s">
        <v>483</v>
      </c>
      <c r="C188">
        <v>674</v>
      </c>
      <c r="D188" t="s">
        <v>335</v>
      </c>
      <c r="E188" t="s">
        <v>740</v>
      </c>
      <c r="F188" t="s">
        <v>329</v>
      </c>
      <c r="G188" t="s">
        <v>741</v>
      </c>
      <c r="H188" t="s">
        <v>329</v>
      </c>
      <c r="I188">
        <f>IFERROR(RANK(GDP__in_US___per_capita_by_country_or__territory[[#This Row],[Column3]],GDP__in_US___per_capita_by_country_or__territory[Column3]),"")</f>
        <v>185</v>
      </c>
    </row>
    <row r="189" spans="1:9" x14ac:dyDescent="0.25">
      <c r="A189" t="s">
        <v>210</v>
      </c>
      <c r="B189" t="s">
        <v>340</v>
      </c>
      <c r="C189">
        <v>4843</v>
      </c>
      <c r="D189" t="s">
        <v>335</v>
      </c>
      <c r="E189" t="s">
        <v>596</v>
      </c>
      <c r="F189" t="s">
        <v>329</v>
      </c>
      <c r="G189" t="s">
        <v>597</v>
      </c>
      <c r="H189" t="s">
        <v>329</v>
      </c>
      <c r="I189">
        <f>IFERROR(RANK(GDP__in_US___per_capita_by_country_or__territory[[#This Row],[Column3]],GDP__in_US___per_capita_by_country_or__territory[Column3]),"")</f>
        <v>112</v>
      </c>
    </row>
    <row r="190" spans="1:9" x14ac:dyDescent="0.25">
      <c r="A190" t="s">
        <v>18</v>
      </c>
      <c r="B190" t="s">
        <v>326</v>
      </c>
      <c r="C190">
        <v>57978</v>
      </c>
      <c r="D190" t="s">
        <v>335</v>
      </c>
      <c r="E190" t="s">
        <v>368</v>
      </c>
      <c r="F190" t="s">
        <v>329</v>
      </c>
      <c r="G190" t="s">
        <v>369</v>
      </c>
      <c r="H190" t="s">
        <v>329</v>
      </c>
      <c r="I190">
        <f>IFERROR(RANK(GDP__in_US___per_capita_by_country_or__territory[[#This Row],[Column3]],GDP__in_US___per_capita_by_country_or__territory[Column3]),"")</f>
        <v>12</v>
      </c>
    </row>
    <row r="191" spans="1:9" x14ac:dyDescent="0.25">
      <c r="A191" t="s">
        <v>6</v>
      </c>
      <c r="B191" t="s">
        <v>326</v>
      </c>
      <c r="C191">
        <v>96390</v>
      </c>
      <c r="D191" t="s">
        <v>335</v>
      </c>
      <c r="E191" t="s">
        <v>350</v>
      </c>
      <c r="F191" t="s">
        <v>329</v>
      </c>
      <c r="G191" t="s">
        <v>351</v>
      </c>
      <c r="H191" t="s">
        <v>329</v>
      </c>
      <c r="I191">
        <f>IFERROR(RANK(GDP__in_US___per_capita_by_country_or__territory[[#This Row],[Column3]],GDP__in_US___per_capita_by_country_or__territory[Column3]),"")</f>
        <v>4</v>
      </c>
    </row>
    <row r="192" spans="1:9" x14ac:dyDescent="0.25">
      <c r="A192" t="s">
        <v>259</v>
      </c>
      <c r="B192" t="s">
        <v>352</v>
      </c>
      <c r="C192">
        <v>891</v>
      </c>
      <c r="D192" t="s">
        <v>723</v>
      </c>
      <c r="E192" t="s">
        <v>724</v>
      </c>
      <c r="F192" t="s">
        <v>329</v>
      </c>
      <c r="G192" t="s">
        <v>725</v>
      </c>
      <c r="H192" t="s">
        <v>726</v>
      </c>
      <c r="I192">
        <f>IFERROR(RANK(GDP__in_US___per_capita_by_country_or__territory[[#This Row],[Column3]],GDP__in_US___per_capita_by_country_or__territory[Column3]),"")</f>
        <v>176</v>
      </c>
    </row>
    <row r="193" spans="1:9" x14ac:dyDescent="0.25">
      <c r="A193" t="s">
        <v>662</v>
      </c>
      <c r="B193" t="s">
        <v>483</v>
      </c>
      <c r="C193">
        <v>2315</v>
      </c>
      <c r="D193" t="s">
        <v>335</v>
      </c>
      <c r="E193" t="s">
        <v>663</v>
      </c>
      <c r="F193" t="s">
        <v>329</v>
      </c>
      <c r="G193" t="s">
        <v>664</v>
      </c>
      <c r="H193" t="s">
        <v>329</v>
      </c>
      <c r="I193">
        <f>IFERROR(RANK(GDP__in_US___per_capita_by_country_or__territory[[#This Row],[Column3]],GDP__in_US___per_capita_by_country_or__territory[Column3]),"")</f>
        <v>148</v>
      </c>
    </row>
    <row r="194" spans="1:9" x14ac:dyDescent="0.25">
      <c r="A194" t="s">
        <v>412</v>
      </c>
      <c r="B194" t="s">
        <v>352</v>
      </c>
      <c r="C194">
        <v>36051</v>
      </c>
      <c r="D194" t="s">
        <v>335</v>
      </c>
      <c r="E194" t="s">
        <v>413</v>
      </c>
      <c r="F194" t="s">
        <v>414</v>
      </c>
      <c r="G194" t="s">
        <v>327</v>
      </c>
      <c r="H194" t="s">
        <v>327</v>
      </c>
      <c r="I194">
        <f>IFERROR(RANK(GDP__in_US___per_capita_by_country_or__territory[[#This Row],[Column3]],GDP__in_US___per_capita_by_country_or__territory[Column3]),"")</f>
        <v>31</v>
      </c>
    </row>
    <row r="195" spans="1:9" x14ac:dyDescent="0.25">
      <c r="A195" t="s">
        <v>213</v>
      </c>
      <c r="B195" t="s">
        <v>352</v>
      </c>
      <c r="C195">
        <v>795</v>
      </c>
      <c r="D195" t="s">
        <v>335</v>
      </c>
      <c r="E195" t="s">
        <v>732</v>
      </c>
      <c r="F195" t="s">
        <v>329</v>
      </c>
      <c r="G195" t="s">
        <v>720</v>
      </c>
      <c r="H195" t="s">
        <v>329</v>
      </c>
      <c r="I195">
        <f>IFERROR(RANK(GDP__in_US___per_capita_by_country_or__territory[[#This Row],[Column3]],GDP__in_US___per_capita_by_country_or__territory[Column3]),"")</f>
        <v>181</v>
      </c>
    </row>
    <row r="196" spans="1:9" x14ac:dyDescent="0.25">
      <c r="A196" t="s">
        <v>274</v>
      </c>
      <c r="B196" t="s">
        <v>483</v>
      </c>
      <c r="C196">
        <v>1260</v>
      </c>
      <c r="D196" t="s">
        <v>335</v>
      </c>
      <c r="E196" t="s">
        <v>703</v>
      </c>
      <c r="F196" t="s">
        <v>704</v>
      </c>
      <c r="G196" t="s">
        <v>705</v>
      </c>
      <c r="H196" t="s">
        <v>329</v>
      </c>
      <c r="I196">
        <f>IFERROR(RANK(GDP__in_US___per_capita_by_country_or__territory[[#This Row],[Column3]],GDP__in_US___per_capita_by_country_or__territory[Column3]),"")</f>
        <v>169</v>
      </c>
    </row>
    <row r="197" spans="1:9" x14ac:dyDescent="0.25">
      <c r="A197" t="s">
        <v>274</v>
      </c>
      <c r="B197" t="s">
        <v>352</v>
      </c>
      <c r="C197">
        <v>79816</v>
      </c>
      <c r="D197" t="s">
        <v>335</v>
      </c>
      <c r="E197" t="s">
        <v>355</v>
      </c>
      <c r="F197" t="s">
        <v>329</v>
      </c>
      <c r="G197" t="s">
        <v>356</v>
      </c>
      <c r="H197" t="s">
        <v>329</v>
      </c>
      <c r="I197">
        <f>IFERROR(RANK(GDP__in_US___per_capita_by_country_or__territory[[#This Row],[Column3]],GDP__in_US___per_capita_by_country_or__territory[Column3]),"")</f>
        <v>6</v>
      </c>
    </row>
    <row r="198" spans="1:9" x14ac:dyDescent="0.25">
      <c r="A198" t="s">
        <v>117</v>
      </c>
      <c r="B198" t="s">
        <v>352</v>
      </c>
      <c r="C198">
        <v>7449</v>
      </c>
      <c r="D198" t="s">
        <v>335</v>
      </c>
      <c r="E198" t="s">
        <v>553</v>
      </c>
      <c r="F198" t="s">
        <v>329</v>
      </c>
      <c r="G198" t="s">
        <v>553</v>
      </c>
      <c r="H198" t="s">
        <v>329</v>
      </c>
      <c r="I198">
        <f>IFERROR(RANK(GDP__in_US___per_capita_by_country_or__territory[[#This Row],[Column3]],GDP__in_US___per_capita_by_country_or__territory[Column3]),"")</f>
        <v>89</v>
      </c>
    </row>
    <row r="199" spans="1:9" x14ac:dyDescent="0.25">
      <c r="A199" t="s">
        <v>267</v>
      </c>
      <c r="B199" t="s">
        <v>483</v>
      </c>
      <c r="C199">
        <v>1000</v>
      </c>
      <c r="D199" t="s">
        <v>335</v>
      </c>
      <c r="E199" t="s">
        <v>716</v>
      </c>
      <c r="F199" t="s">
        <v>329</v>
      </c>
      <c r="G199" t="s">
        <v>717</v>
      </c>
      <c r="H199" t="s">
        <v>329</v>
      </c>
      <c r="I199">
        <f>IFERROR(RANK(GDP__in_US___per_capita_by_country_or__territory[[#This Row],[Column3]],GDP__in_US___per_capita_by_country_or__territory[Column3]),"")</f>
        <v>173</v>
      </c>
    </row>
    <row r="200" spans="1:9" x14ac:dyDescent="0.25">
      <c r="A200" t="s">
        <v>170</v>
      </c>
      <c r="B200" t="s">
        <v>365</v>
      </c>
      <c r="C200">
        <v>5283</v>
      </c>
      <c r="D200" t="s">
        <v>335</v>
      </c>
      <c r="E200" t="s">
        <v>589</v>
      </c>
      <c r="F200" t="s">
        <v>329</v>
      </c>
      <c r="G200" t="s">
        <v>590</v>
      </c>
      <c r="H200" t="s">
        <v>331</v>
      </c>
      <c r="I200">
        <f>IFERROR(RANK(GDP__in_US___per_capita_by_country_or__territory[[#This Row],[Column3]],GDP__in_US___per_capita_by_country_or__territory[Column3]),"")</f>
        <v>108</v>
      </c>
    </row>
    <row r="201" spans="1:9" x14ac:dyDescent="0.25">
      <c r="A201" t="s">
        <v>480</v>
      </c>
      <c r="B201" t="s">
        <v>340</v>
      </c>
      <c r="C201">
        <v>17921</v>
      </c>
      <c r="D201" t="s">
        <v>335</v>
      </c>
      <c r="E201" t="s">
        <v>481</v>
      </c>
      <c r="F201" t="s">
        <v>329</v>
      </c>
      <c r="G201" t="s">
        <v>482</v>
      </c>
      <c r="H201" t="s">
        <v>329</v>
      </c>
      <c r="I201">
        <f>IFERROR(RANK(GDP__in_US___per_capita_by_country_or__territory[[#This Row],[Column3]],GDP__in_US___per_capita_by_country_or__territory[Column3]),"")</f>
        <v>56</v>
      </c>
    </row>
    <row r="202" spans="1:9" x14ac:dyDescent="0.25">
      <c r="A202" t="s">
        <v>173</v>
      </c>
      <c r="B202" t="s">
        <v>483</v>
      </c>
      <c r="C202">
        <v>3763</v>
      </c>
      <c r="D202" t="s">
        <v>335</v>
      </c>
      <c r="E202" t="s">
        <v>626</v>
      </c>
      <c r="F202" t="s">
        <v>329</v>
      </c>
      <c r="G202" t="s">
        <v>627</v>
      </c>
      <c r="H202" t="s">
        <v>329</v>
      </c>
      <c r="I202">
        <f>IFERROR(RANK(GDP__in_US___per_capita_by_country_or__territory[[#This Row],[Column3]],GDP__in_US___per_capita_by_country_or__territory[Column3]),"")</f>
        <v>129</v>
      </c>
    </row>
    <row r="203" spans="1:9" x14ac:dyDescent="0.25">
      <c r="A203" t="s">
        <v>89</v>
      </c>
      <c r="B203" t="s">
        <v>352</v>
      </c>
      <c r="C203">
        <v>8081</v>
      </c>
      <c r="D203" t="s">
        <v>335</v>
      </c>
      <c r="E203" t="s">
        <v>550</v>
      </c>
      <c r="F203" t="s">
        <v>329</v>
      </c>
      <c r="G203" t="s">
        <v>551</v>
      </c>
      <c r="H203" t="s">
        <v>329</v>
      </c>
      <c r="I203">
        <f>IFERROR(RANK(GDP__in_US___per_capita_by_country_or__territory[[#This Row],[Column3]],GDP__in_US___per_capita_by_country_or__territory[Column3]),"")</f>
        <v>87</v>
      </c>
    </row>
    <row r="204" spans="1:9" x14ac:dyDescent="0.25">
      <c r="A204" t="s">
        <v>162</v>
      </c>
      <c r="B204" t="s">
        <v>352</v>
      </c>
      <c r="C204">
        <v>12274</v>
      </c>
      <c r="D204" t="s">
        <v>335</v>
      </c>
      <c r="E204" t="s">
        <v>522</v>
      </c>
      <c r="F204" t="s">
        <v>329</v>
      </c>
      <c r="G204" t="s">
        <v>523</v>
      </c>
      <c r="H204" t="s">
        <v>331</v>
      </c>
      <c r="I204">
        <f>IFERROR(RANK(GDP__in_US___per_capita_by_country_or__territory[[#This Row],[Column3]],GDP__in_US___per_capita_by_country_or__territory[Column3]),"")</f>
        <v>71</v>
      </c>
    </row>
    <row r="205" spans="1:9" x14ac:dyDescent="0.25">
      <c r="A205" t="s">
        <v>448</v>
      </c>
      <c r="B205" t="s">
        <v>340</v>
      </c>
      <c r="D205" t="s">
        <v>327</v>
      </c>
      <c r="E205" t="s">
        <v>449</v>
      </c>
      <c r="F205" t="s">
        <v>329</v>
      </c>
      <c r="G205" t="s">
        <v>450</v>
      </c>
      <c r="H205" t="s">
        <v>329</v>
      </c>
      <c r="I205" t="str">
        <f>IFERROR(RANK(GDP__in_US___per_capita_by_country_or__territory[[#This Row],[Column3]],GDP__in_US___per_capita_by_country_or__territory[Column3]),"")</f>
        <v/>
      </c>
    </row>
    <row r="206" spans="1:9" x14ac:dyDescent="0.25">
      <c r="A206" t="s">
        <v>223</v>
      </c>
      <c r="B206" t="s">
        <v>365</v>
      </c>
      <c r="C206">
        <v>6047</v>
      </c>
      <c r="D206" t="s">
        <v>335</v>
      </c>
      <c r="E206" t="s">
        <v>576</v>
      </c>
      <c r="F206" t="s">
        <v>329</v>
      </c>
      <c r="G206" t="s">
        <v>577</v>
      </c>
      <c r="H206" t="s">
        <v>329</v>
      </c>
      <c r="I206">
        <f>IFERROR(RANK(GDP__in_US___per_capita_by_country_or__territory[[#This Row],[Column3]],GDP__in_US___per_capita_by_country_or__territory[Column3]),"")</f>
        <v>101</v>
      </c>
    </row>
    <row r="207" spans="1:9" x14ac:dyDescent="0.25">
      <c r="A207" t="s">
        <v>263</v>
      </c>
      <c r="B207" t="s">
        <v>483</v>
      </c>
      <c r="C207">
        <v>1060</v>
      </c>
      <c r="D207" t="s">
        <v>335</v>
      </c>
      <c r="E207" t="s">
        <v>710</v>
      </c>
      <c r="F207" t="s">
        <v>329</v>
      </c>
      <c r="G207" t="s">
        <v>711</v>
      </c>
      <c r="H207" t="s">
        <v>329</v>
      </c>
      <c r="I207">
        <f>IFERROR(RANK(GDP__in_US___per_capita_by_country_or__territory[[#This Row],[Column3]],GDP__in_US___per_capita_by_country_or__territory[Column3]),"")</f>
        <v>171</v>
      </c>
    </row>
    <row r="208" spans="1:9" x14ac:dyDescent="0.25">
      <c r="A208" t="s">
        <v>172</v>
      </c>
      <c r="B208" t="s">
        <v>326</v>
      </c>
      <c r="C208">
        <v>4828</v>
      </c>
      <c r="D208" t="s">
        <v>338</v>
      </c>
      <c r="E208" t="s">
        <v>598</v>
      </c>
      <c r="F208" t="s">
        <v>329</v>
      </c>
      <c r="G208" t="s">
        <v>599</v>
      </c>
      <c r="H208" t="s">
        <v>329</v>
      </c>
      <c r="I208">
        <f>IFERROR(RANK(GDP__in_US___per_capita_by_country_or__territory[[#This Row],[Column3]],GDP__in_US___per_capita_by_country_or__territory[Column3]),"")</f>
        <v>113</v>
      </c>
    </row>
    <row r="209" spans="1:9" x14ac:dyDescent="0.25">
      <c r="A209" t="s">
        <v>33</v>
      </c>
      <c r="B209" t="s">
        <v>326</v>
      </c>
      <c r="C209">
        <v>49761</v>
      </c>
      <c r="D209" t="s">
        <v>335</v>
      </c>
      <c r="E209" t="s">
        <v>397</v>
      </c>
      <c r="F209" t="s">
        <v>329</v>
      </c>
      <c r="G209" t="s">
        <v>398</v>
      </c>
      <c r="H209" t="s">
        <v>329</v>
      </c>
      <c r="I209">
        <f>IFERROR(RANK(GDP__in_US___per_capita_by_country_or__territory[[#This Row],[Column3]],GDP__in_US___per_capita_by_country_or__territory[Column3]),"")</f>
        <v>25</v>
      </c>
    </row>
    <row r="210" spans="1:9" x14ac:dyDescent="0.25">
      <c r="A210" t="s">
        <v>47</v>
      </c>
      <c r="B210" t="s">
        <v>340</v>
      </c>
      <c r="C210">
        <v>76027</v>
      </c>
      <c r="D210" t="s">
        <v>335</v>
      </c>
      <c r="E210" t="s">
        <v>359</v>
      </c>
      <c r="F210" t="s">
        <v>329</v>
      </c>
      <c r="G210" t="s">
        <v>360</v>
      </c>
      <c r="H210" t="s">
        <v>329</v>
      </c>
      <c r="I210">
        <f>IFERROR(RANK(GDP__in_US___per_capita_by_country_or__territory[[#This Row],[Column3]],GDP__in_US___per_capita_by_country_or__territory[Column3]),"")</f>
        <v>8</v>
      </c>
    </row>
    <row r="211" spans="1:9" x14ac:dyDescent="0.25">
      <c r="A211" t="s">
        <v>389</v>
      </c>
      <c r="B211" t="s">
        <v>352</v>
      </c>
      <c r="C211">
        <v>50349</v>
      </c>
      <c r="D211" t="s">
        <v>335</v>
      </c>
      <c r="E211" t="s">
        <v>390</v>
      </c>
      <c r="F211" t="s">
        <v>329</v>
      </c>
      <c r="G211" t="s">
        <v>390</v>
      </c>
      <c r="H211" t="s">
        <v>329</v>
      </c>
      <c r="I211">
        <f>IFERROR(RANK(GDP__in_US___per_capita_by_country_or__territory[[#This Row],[Column3]],GDP__in_US___per_capita_by_country_or__territory[Column3]),"")</f>
        <v>21</v>
      </c>
    </row>
    <row r="212" spans="1:9" x14ac:dyDescent="0.25">
      <c r="A212" t="s">
        <v>99</v>
      </c>
      <c r="B212" t="s">
        <v>340</v>
      </c>
      <c r="C212">
        <v>18083</v>
      </c>
      <c r="D212" t="s">
        <v>335</v>
      </c>
      <c r="E212" t="s">
        <v>479</v>
      </c>
      <c r="F212" t="s">
        <v>329</v>
      </c>
      <c r="G212" t="s">
        <v>479</v>
      </c>
      <c r="H212" t="s">
        <v>329</v>
      </c>
      <c r="I212">
        <f>IFERROR(RANK(GDP__in_US___per_capita_by_country_or__territory[[#This Row],[Column3]],GDP__in_US___per_capita_by_country_or__territory[Column3]),"")</f>
        <v>55</v>
      </c>
    </row>
    <row r="213" spans="1:9" x14ac:dyDescent="0.25">
      <c r="A213" t="s">
        <v>181</v>
      </c>
      <c r="B213" t="s">
        <v>352</v>
      </c>
      <c r="C213">
        <v>2071</v>
      </c>
      <c r="D213" t="s">
        <v>335</v>
      </c>
      <c r="E213" t="s">
        <v>673</v>
      </c>
      <c r="F213" t="s">
        <v>329</v>
      </c>
      <c r="G213" t="s">
        <v>674</v>
      </c>
      <c r="H213" t="s">
        <v>329</v>
      </c>
      <c r="I213">
        <f>IFERROR(RANK(GDP__in_US___per_capita_by_country_or__territory[[#This Row],[Column3]],GDP__in_US___per_capita_by_country_or__territory[Column3]),"")</f>
        <v>153</v>
      </c>
    </row>
    <row r="214" spans="1:9" x14ac:dyDescent="0.25">
      <c r="A214" t="s">
        <v>233</v>
      </c>
      <c r="B214" t="s">
        <v>365</v>
      </c>
      <c r="C214">
        <v>3145</v>
      </c>
      <c r="D214" t="s">
        <v>335</v>
      </c>
      <c r="E214" t="s">
        <v>646</v>
      </c>
      <c r="F214" t="s">
        <v>329</v>
      </c>
      <c r="G214" t="s">
        <v>646</v>
      </c>
      <c r="H214" t="s">
        <v>329</v>
      </c>
      <c r="I214">
        <f>IFERROR(RANK(GDP__in_US___per_capita_by_country_or__territory[[#This Row],[Column3]],GDP__in_US___per_capita_by_country_or__territory[Column3]),"")</f>
        <v>139</v>
      </c>
    </row>
    <row r="215" spans="1:9" x14ac:dyDescent="0.25">
      <c r="A215" t="s">
        <v>202</v>
      </c>
      <c r="B215" t="s">
        <v>340</v>
      </c>
      <c r="C215">
        <v>1824</v>
      </c>
      <c r="D215" t="s">
        <v>335</v>
      </c>
      <c r="E215" t="s">
        <v>675</v>
      </c>
      <c r="F215" t="s">
        <v>329</v>
      </c>
      <c r="G215" t="s">
        <v>676</v>
      </c>
      <c r="H215" t="s">
        <v>677</v>
      </c>
      <c r="I215">
        <f>IFERROR(RANK(GDP__in_US___per_capita_by_country_or__territory[[#This Row],[Column3]],GDP__in_US___per_capita_by_country_or__territory[Column3]),"")</f>
        <v>155</v>
      </c>
    </row>
    <row r="216" spans="1:9" x14ac:dyDescent="0.25">
      <c r="A216" t="s">
        <v>183</v>
      </c>
      <c r="B216" t="s">
        <v>352</v>
      </c>
      <c r="C216">
        <v>4122</v>
      </c>
      <c r="D216" t="s">
        <v>335</v>
      </c>
      <c r="E216" t="s">
        <v>614</v>
      </c>
      <c r="F216" t="s">
        <v>329</v>
      </c>
      <c r="G216" t="s">
        <v>614</v>
      </c>
      <c r="H216" t="s">
        <v>329</v>
      </c>
      <c r="I216">
        <f>IFERROR(RANK(GDP__in_US___per_capita_by_country_or__territory[[#This Row],[Column3]],GDP__in_US___per_capita_by_country_or__territory[Column3]),"")</f>
        <v>122</v>
      </c>
    </row>
    <row r="217" spans="1:9" x14ac:dyDescent="0.25">
      <c r="A217" t="s">
        <v>298</v>
      </c>
      <c r="B217" t="s">
        <v>352</v>
      </c>
      <c r="C217">
        <v>891</v>
      </c>
      <c r="D217" t="s">
        <v>335</v>
      </c>
      <c r="E217" t="s">
        <v>721</v>
      </c>
      <c r="F217" t="s">
        <v>329</v>
      </c>
      <c r="G217" t="s">
        <v>722</v>
      </c>
      <c r="H217" t="s">
        <v>438</v>
      </c>
      <c r="I217">
        <f>IFERROR(RANK(GDP__in_US___per_capita_by_country_or__territory[[#This Row],[Column3]],GDP__in_US___per_capita_by_country_or__territory[Column3]),"")</f>
        <v>176</v>
      </c>
    </row>
    <row r="218" spans="1:9" x14ac:dyDescent="0.25">
      <c r="A218" t="s">
        <v>252</v>
      </c>
      <c r="B218" t="s">
        <v>483</v>
      </c>
      <c r="C218">
        <v>1330</v>
      </c>
      <c r="D218" t="s">
        <v>335</v>
      </c>
      <c r="E218" t="s">
        <v>697</v>
      </c>
      <c r="F218" t="s">
        <v>329</v>
      </c>
      <c r="G218" t="s">
        <v>698</v>
      </c>
      <c r="H218" t="s">
        <v>329</v>
      </c>
      <c r="I218">
        <f>IFERROR(RANK(GDP__in_US___per_capita_by_country_or__territory[[#This Row],[Column3]],GDP__in_US___per_capita_by_country_or__territory[Column3]),"")</f>
        <v>166</v>
      </c>
    </row>
    <row r="219" spans="1:9" x14ac:dyDescent="0.25">
      <c r="A219" t="s">
        <v>714</v>
      </c>
      <c r="B219" t="s">
        <v>483</v>
      </c>
      <c r="D219" t="s">
        <v>327</v>
      </c>
      <c r="E219" t="s">
        <v>715</v>
      </c>
      <c r="F219" t="s">
        <v>329</v>
      </c>
      <c r="G219" t="s">
        <v>327</v>
      </c>
      <c r="H219" t="s">
        <v>327</v>
      </c>
      <c r="I219" t="str">
        <f>IFERROR(RANK(GDP__in_US___per_capita_by_country_or__territory[[#This Row],[Column3]],GDP__in_US___per_capita_by_country_or__territory[Column3]),"")</f>
        <v/>
      </c>
    </row>
    <row r="220" spans="1:9" x14ac:dyDescent="0.25">
      <c r="A220" t="s">
        <v>264</v>
      </c>
      <c r="B220" t="s">
        <v>483</v>
      </c>
      <c r="C220">
        <v>2301</v>
      </c>
      <c r="D220" t="s">
        <v>335</v>
      </c>
      <c r="E220" t="s">
        <v>667</v>
      </c>
      <c r="F220" t="s">
        <v>329</v>
      </c>
      <c r="G220" t="s">
        <v>668</v>
      </c>
      <c r="H220" t="s">
        <v>329</v>
      </c>
      <c r="I220">
        <f>IFERROR(RANK(GDP__in_US___per_capita_by_country_or__territory[[#This Row],[Column3]],GDP__in_US___per_capita_by_country_or__territory[Column3]),"")</f>
        <v>150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233F-B219-45B6-9DB3-950DE84F09B9}">
  <dimension ref="A1:F167"/>
  <sheetViews>
    <sheetView workbookViewId="0">
      <selection activeCell="H1" sqref="H1:J2"/>
    </sheetView>
  </sheetViews>
  <sheetFormatPr defaultRowHeight="15" x14ac:dyDescent="0.25"/>
  <cols>
    <col min="1" max="1" width="7.7109375" bestFit="1" customWidth="1"/>
    <col min="2" max="2" width="5.85546875" bestFit="1" customWidth="1"/>
    <col min="3" max="3" width="30.7109375" bestFit="1" customWidth="1"/>
    <col min="4" max="4" width="12" bestFit="1" customWidth="1"/>
    <col min="5" max="5" width="28.28515625" bestFit="1" customWidth="1"/>
    <col min="6" max="6" width="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2614</v>
      </c>
    </row>
    <row r="2" spans="1:6" x14ac:dyDescent="0.25">
      <c r="A2">
        <v>1</v>
      </c>
      <c r="B2" t="s">
        <v>5</v>
      </c>
      <c r="C2" t="s">
        <v>6</v>
      </c>
      <c r="D2">
        <v>0.96699999999999997</v>
      </c>
      <c r="E2" t="s">
        <v>7</v>
      </c>
      <c r="F2">
        <f>IFERROR(RANK(mw_parser_output__sr_only_border_0_clip_rect_0_0_0_0__clip_path_polygon_0px_0px[[#This Row],[HDI value]],mw_parser_output__sr_only_border_0_clip_rect_0_0_0_0__clip_path_polygon_0px_0px[HDI value]),"")</f>
        <v>1</v>
      </c>
    </row>
    <row r="3" spans="1:6" x14ac:dyDescent="0.25">
      <c r="A3">
        <v>2</v>
      </c>
      <c r="B3" t="s">
        <v>8</v>
      </c>
      <c r="C3" t="s">
        <v>9</v>
      </c>
      <c r="D3">
        <v>0.96599999999999997</v>
      </c>
      <c r="E3" t="s">
        <v>10</v>
      </c>
      <c r="F3">
        <f>IFERROR(RANK(mw_parser_output__sr_only_border_0_clip_rect_0_0_0_0__clip_path_polygon_0px_0px[[#This Row],[HDI value]],mw_parser_output__sr_only_border_0_clip_rect_0_0_0_0__clip_path_polygon_0px_0px[HDI value]),"")</f>
        <v>2</v>
      </c>
    </row>
    <row r="4" spans="1:6" x14ac:dyDescent="0.25">
      <c r="A4">
        <v>3</v>
      </c>
      <c r="B4" t="s">
        <v>5</v>
      </c>
      <c r="C4" t="s">
        <v>11</v>
      </c>
      <c r="D4">
        <v>0.95899999999999996</v>
      </c>
      <c r="E4" t="s">
        <v>12</v>
      </c>
      <c r="F4">
        <f>IFERROR(RANK(mw_parser_output__sr_only_border_0_clip_rect_0_0_0_0__clip_path_polygon_0px_0px[[#This Row],[HDI value]],mw_parser_output__sr_only_border_0_clip_rect_0_0_0_0__clip_path_polygon_0px_0px[HDI value]),"")</f>
        <v>3</v>
      </c>
    </row>
    <row r="5" spans="1:6" x14ac:dyDescent="0.25">
      <c r="A5">
        <v>4</v>
      </c>
      <c r="B5" t="s">
        <v>13</v>
      </c>
      <c r="C5" t="s">
        <v>14</v>
      </c>
      <c r="D5">
        <v>0.95599999999999996</v>
      </c>
      <c r="E5" t="s">
        <v>15</v>
      </c>
      <c r="F5">
        <f>IFERROR(RANK(mw_parser_output__sr_only_border_0_clip_rect_0_0_0_0__clip_path_polygon_0px_0px[[#This Row],[HDI value]],mw_parser_output__sr_only_border_0_clip_rect_0_0_0_0__clip_path_polygon_0px_0px[HDI value]),"")</f>
        <v>4</v>
      </c>
    </row>
    <row r="6" spans="1:6" x14ac:dyDescent="0.25">
      <c r="A6">
        <v>5</v>
      </c>
      <c r="B6" t="s">
        <v>8</v>
      </c>
      <c r="C6" t="s">
        <v>16</v>
      </c>
      <c r="D6">
        <v>0.95199999999999996</v>
      </c>
      <c r="E6" t="s">
        <v>17</v>
      </c>
      <c r="F6">
        <f>IFERROR(RANK(mw_parser_output__sr_only_border_0_clip_rect_0_0_0_0__clip_path_polygon_0px_0px[[#This Row],[HDI value]],mw_parser_output__sr_only_border_0_clip_rect_0_0_0_0__clip_path_polygon_0px_0px[HDI value]),"")</f>
        <v>5</v>
      </c>
    </row>
    <row r="7" spans="1:6" x14ac:dyDescent="0.25">
      <c r="A7">
        <v>7</v>
      </c>
      <c r="B7" t="s">
        <v>19</v>
      </c>
      <c r="C7" t="s">
        <v>20</v>
      </c>
      <c r="D7">
        <v>0.95</v>
      </c>
      <c r="E7" t="s">
        <v>15</v>
      </c>
      <c r="F7">
        <f>IFERROR(RANK(mw_parser_output__sr_only_border_0_clip_rect_0_0_0_0__clip_path_polygon_0px_0px[[#This Row],[HDI value]],mw_parser_output__sr_only_border_0_clip_rect_0_0_0_0__clip_path_polygon_0px_0px[HDI value]),"")</f>
        <v>6</v>
      </c>
    </row>
    <row r="8" spans="1:6" x14ac:dyDescent="0.25">
      <c r="A8">
        <v>9</v>
      </c>
      <c r="B8" t="s">
        <v>8</v>
      </c>
      <c r="C8" t="s">
        <v>23</v>
      </c>
      <c r="D8">
        <v>0.94899999999999995</v>
      </c>
      <c r="E8" t="s">
        <v>10</v>
      </c>
      <c r="F8">
        <f>IFERROR(RANK(mw_parser_output__sr_only_border_0_clip_rect_0_0_0_0__clip_path_polygon_0px_0px[[#This Row],[HDI value]],mw_parser_output__sr_only_border_0_clip_rect_0_0_0_0__clip_path_polygon_0px_0px[HDI value]),"")</f>
        <v>7</v>
      </c>
    </row>
    <row r="9" spans="1:6" x14ac:dyDescent="0.25">
      <c r="A9">
        <v>10</v>
      </c>
      <c r="B9" t="s">
        <v>8</v>
      </c>
      <c r="C9" t="s">
        <v>24</v>
      </c>
      <c r="D9">
        <v>0.94599999999999995</v>
      </c>
      <c r="E9" t="s">
        <v>25</v>
      </c>
      <c r="F9">
        <f>IFERROR(RANK(mw_parser_output__sr_only_border_0_clip_rect_0_0_0_0__clip_path_polygon_0px_0px[[#This Row],[HDI value]],mw_parser_output__sr_only_border_0_clip_rect_0_0_0_0__clip_path_polygon_0px_0px[HDI value]),"")</f>
        <v>8</v>
      </c>
    </row>
    <row r="10" spans="1:6" x14ac:dyDescent="0.25">
      <c r="A10">
        <v>12</v>
      </c>
      <c r="B10" t="s">
        <v>13</v>
      </c>
      <c r="C10" t="s">
        <v>28</v>
      </c>
      <c r="D10">
        <v>0.94199999999999995</v>
      </c>
      <c r="E10" t="s">
        <v>29</v>
      </c>
      <c r="F10">
        <f>IFERROR(RANK(mw_parser_output__sr_only_border_0_clip_rect_0_0_0_0__clip_path_polygon_0px_0px[[#This Row],[HDI value]],mw_parser_output__sr_only_border_0_clip_rect_0_0_0_0__clip_path_polygon_0px_0px[HDI value]),"")</f>
        <v>9</v>
      </c>
    </row>
    <row r="11" spans="1:6" x14ac:dyDescent="0.25">
      <c r="A11">
        <v>15</v>
      </c>
      <c r="B11" t="s">
        <v>21</v>
      </c>
      <c r="C11" t="s">
        <v>33</v>
      </c>
      <c r="D11">
        <v>0.94</v>
      </c>
      <c r="E11" t="s">
        <v>7</v>
      </c>
      <c r="F11">
        <f>IFERROR(RANK(mw_parser_output__sr_only_border_0_clip_rect_0_0_0_0__clip_path_polygon_0px_0px[[#This Row],[HDI value]],mw_parser_output__sr_only_border_0_clip_rect_0_0_0_0__clip_path_polygon_0px_0px[HDI value]),"")</f>
        <v>10</v>
      </c>
    </row>
    <row r="12" spans="1:6" x14ac:dyDescent="0.25">
      <c r="A12">
        <v>16</v>
      </c>
      <c r="B12" t="s">
        <v>34</v>
      </c>
      <c r="C12" t="s">
        <v>35</v>
      </c>
      <c r="D12">
        <v>0.93899999999999995</v>
      </c>
      <c r="E12" t="s">
        <v>36</v>
      </c>
      <c r="F12">
        <f>IFERROR(RANK(mw_parser_output__sr_only_border_0_clip_rect_0_0_0_0__clip_path_polygon_0px_0px[[#This Row],[HDI value]],mw_parser_output__sr_only_border_0_clip_rect_0_0_0_0__clip_path_polygon_0px_0px[HDI value]),"")</f>
        <v>11</v>
      </c>
    </row>
    <row r="13" spans="1:6" x14ac:dyDescent="0.25">
      <c r="A13">
        <v>17</v>
      </c>
      <c r="B13" t="s">
        <v>37</v>
      </c>
      <c r="C13" t="s">
        <v>38</v>
      </c>
      <c r="D13">
        <v>0.93700000000000006</v>
      </c>
      <c r="E13" t="s">
        <v>39</v>
      </c>
      <c r="F13">
        <f>IFERROR(RANK(mw_parser_output__sr_only_border_0_clip_rect_0_0_0_0__clip_path_polygon_0px_0px[[#This Row],[HDI value]],mw_parser_output__sr_only_border_0_clip_rect_0_0_0_0__clip_path_polygon_0px_0px[HDI value]),"")</f>
        <v>12</v>
      </c>
    </row>
    <row r="14" spans="1:6" x14ac:dyDescent="0.25">
      <c r="A14">
        <v>18</v>
      </c>
      <c r="B14" t="s">
        <v>40</v>
      </c>
      <c r="C14" t="s">
        <v>41</v>
      </c>
      <c r="D14">
        <v>0.93500000000000005</v>
      </c>
      <c r="E14" t="s">
        <v>42</v>
      </c>
      <c r="F14">
        <f>IFERROR(RANK(mw_parser_output__sr_only_border_0_clip_rect_0_0_0_0__clip_path_polygon_0px_0px[[#This Row],[HDI value]],mw_parser_output__sr_only_border_0_clip_rect_0_0_0_0__clip_path_polygon_0px_0px[HDI value]),"")</f>
        <v>13</v>
      </c>
    </row>
    <row r="15" spans="1:6" x14ac:dyDescent="0.25">
      <c r="A15">
        <v>19</v>
      </c>
      <c r="B15" t="s">
        <v>21</v>
      </c>
      <c r="C15" t="s">
        <v>43</v>
      </c>
      <c r="D15">
        <v>0.92900000000000005</v>
      </c>
      <c r="E15" t="s">
        <v>44</v>
      </c>
      <c r="F15">
        <f>IFERROR(RANK(mw_parser_output__sr_only_border_0_clip_rect_0_0_0_0__clip_path_polygon_0px_0px[[#This Row],[HDI value]],mw_parser_output__sr_only_border_0_clip_rect_0_0_0_0__clip_path_polygon_0px_0px[HDI value]),"")</f>
        <v>14</v>
      </c>
    </row>
    <row r="16" spans="1:6" x14ac:dyDescent="0.25">
      <c r="A16">
        <v>20</v>
      </c>
      <c r="B16" t="s">
        <v>8</v>
      </c>
      <c r="C16" t="s">
        <v>45</v>
      </c>
      <c r="D16">
        <v>0.92700000000000005</v>
      </c>
      <c r="E16" t="s">
        <v>46</v>
      </c>
      <c r="F16">
        <f>IFERROR(RANK(mw_parser_output__sr_only_border_0_clip_rect_0_0_0_0__clip_path_polygon_0px_0px[[#This Row],[HDI value]],mw_parser_output__sr_only_border_0_clip_rect_0_0_0_0__clip_path_polygon_0px_0px[HDI value]),"")</f>
        <v>15</v>
      </c>
    </row>
    <row r="17" spans="1:6" x14ac:dyDescent="0.25">
      <c r="A17">
        <v>22</v>
      </c>
      <c r="B17" t="s">
        <v>8</v>
      </c>
      <c r="C17" t="s">
        <v>49</v>
      </c>
      <c r="D17">
        <v>0.92600000000000005</v>
      </c>
      <c r="E17" t="s">
        <v>50</v>
      </c>
      <c r="F17">
        <f>IFERROR(RANK(mw_parser_output__sr_only_border_0_clip_rect_0_0_0_0__clip_path_polygon_0px_0px[[#This Row],[HDI value]],mw_parser_output__sr_only_border_0_clip_rect_0_0_0_0__clip_path_polygon_0px_0px[HDI value]),"")</f>
        <v>16</v>
      </c>
    </row>
    <row r="18" spans="1:6" x14ac:dyDescent="0.25">
      <c r="A18">
        <v>24</v>
      </c>
      <c r="B18" t="s">
        <v>53</v>
      </c>
      <c r="C18" t="s">
        <v>54</v>
      </c>
      <c r="D18">
        <v>0.92</v>
      </c>
      <c r="E18" t="s">
        <v>55</v>
      </c>
      <c r="F18">
        <f>IFERROR(RANK(mw_parser_output__sr_only_border_0_clip_rect_0_0_0_0__clip_path_polygon_0px_0px[[#This Row],[HDI value]],mw_parser_output__sr_only_border_0_clip_rect_0_0_0_0__clip_path_polygon_0px_0px[HDI value]),"")</f>
        <v>17</v>
      </c>
    </row>
    <row r="19" spans="1:6" x14ac:dyDescent="0.25">
      <c r="A19">
        <v>25</v>
      </c>
      <c r="B19" t="s">
        <v>8</v>
      </c>
      <c r="C19" t="s">
        <v>56</v>
      </c>
      <c r="D19">
        <v>0.91500000000000004</v>
      </c>
      <c r="E19" t="s">
        <v>25</v>
      </c>
      <c r="F19">
        <f>IFERROR(RANK(mw_parser_output__sr_only_border_0_clip_rect_0_0_0_0__clip_path_polygon_0px_0px[[#This Row],[HDI value]],mw_parser_output__sr_only_border_0_clip_rect_0_0_0_0__clip_path_polygon_0px_0px[HDI value]),"")</f>
        <v>18</v>
      </c>
    </row>
    <row r="20" spans="1:6" x14ac:dyDescent="0.25">
      <c r="A20">
        <v>27</v>
      </c>
      <c r="B20" t="s">
        <v>5</v>
      </c>
      <c r="C20" t="s">
        <v>59</v>
      </c>
      <c r="D20">
        <v>0.91100000000000003</v>
      </c>
      <c r="E20" t="s">
        <v>60</v>
      </c>
      <c r="F20">
        <f>IFERROR(RANK(mw_parser_output__sr_only_border_0_clip_rect_0_0_0_0__clip_path_polygon_0px_0px[[#This Row],[HDI value]],mw_parser_output__sr_only_border_0_clip_rect_0_0_0_0__clip_path_polygon_0px_0px[HDI value]),"")</f>
        <v>19</v>
      </c>
    </row>
    <row r="21" spans="1:6" x14ac:dyDescent="0.25">
      <c r="A21">
        <v>28</v>
      </c>
      <c r="B21" t="s">
        <v>21</v>
      </c>
      <c r="C21" t="s">
        <v>61</v>
      </c>
      <c r="D21">
        <v>0.91</v>
      </c>
      <c r="E21" t="s">
        <v>12</v>
      </c>
      <c r="F21">
        <f>IFERROR(RANK(mw_parser_output__sr_only_border_0_clip_rect_0_0_0_0__clip_path_polygon_0px_0px[[#This Row],[HDI value]],mw_parser_output__sr_only_border_0_clip_rect_0_0_0_0__clip_path_polygon_0px_0px[HDI value]),"")</f>
        <v>20</v>
      </c>
    </row>
    <row r="22" spans="1:6" x14ac:dyDescent="0.25">
      <c r="A22">
        <v>29</v>
      </c>
      <c r="B22" t="s">
        <v>21</v>
      </c>
      <c r="C22" t="s">
        <v>62</v>
      </c>
      <c r="D22">
        <v>0.90700000000000003</v>
      </c>
      <c r="E22" t="s">
        <v>63</v>
      </c>
      <c r="F22">
        <f>IFERROR(RANK(mw_parser_output__sr_only_border_0_clip_rect_0_0_0_0__clip_path_polygon_0px_0px[[#This Row],[HDI value]],mw_parser_output__sr_only_border_0_clip_rect_0_0_0_0__clip_path_polygon_0px_0px[HDI value]),"")</f>
        <v>21</v>
      </c>
    </row>
    <row r="23" spans="1:6" x14ac:dyDescent="0.25">
      <c r="A23">
        <v>30</v>
      </c>
      <c r="B23" t="s">
        <v>5</v>
      </c>
      <c r="C23" t="s">
        <v>64</v>
      </c>
      <c r="D23">
        <v>0.90600000000000003</v>
      </c>
      <c r="E23" t="s">
        <v>7</v>
      </c>
      <c r="F23">
        <f>IFERROR(RANK(mw_parser_output__sr_only_border_0_clip_rect_0_0_0_0__clip_path_polygon_0px_0px[[#This Row],[HDI value]],mw_parser_output__sr_only_border_0_clip_rect_0_0_0_0__clip_path_polygon_0px_0px[HDI value]),"")</f>
        <v>22</v>
      </c>
    </row>
    <row r="24" spans="1:6" x14ac:dyDescent="0.25">
      <c r="A24">
        <v>31</v>
      </c>
      <c r="B24" t="s">
        <v>13</v>
      </c>
      <c r="C24" t="s">
        <v>65</v>
      </c>
      <c r="D24">
        <v>0.89900000000000002</v>
      </c>
      <c r="E24" t="s">
        <v>50</v>
      </c>
      <c r="F24">
        <f>IFERROR(RANK(mw_parser_output__sr_only_border_0_clip_rect_0_0_0_0__clip_path_polygon_0px_0px[[#This Row],[HDI value]],mw_parser_output__sr_only_border_0_clip_rect_0_0_0_0__clip_path_polygon_0px_0px[HDI value]),"")</f>
        <v>23</v>
      </c>
    </row>
    <row r="25" spans="1:6" x14ac:dyDescent="0.25">
      <c r="A25">
        <v>32</v>
      </c>
      <c r="B25" t="s">
        <v>66</v>
      </c>
      <c r="C25" t="s">
        <v>67</v>
      </c>
      <c r="D25">
        <v>0.89500000000000002</v>
      </c>
      <c r="E25" t="s">
        <v>42</v>
      </c>
      <c r="F25">
        <f>IFERROR(RANK(mw_parser_output__sr_only_border_0_clip_rect_0_0_0_0__clip_path_polygon_0px_0px[[#This Row],[HDI value]],mw_parser_output__sr_only_border_0_clip_rect_0_0_0_0__clip_path_polygon_0px_0px[HDI value]),"")</f>
        <v>24</v>
      </c>
    </row>
    <row r="26" spans="1:6" x14ac:dyDescent="0.25">
      <c r="A26">
        <v>33</v>
      </c>
      <c r="B26" t="s">
        <v>21</v>
      </c>
      <c r="C26" t="s">
        <v>68</v>
      </c>
      <c r="D26">
        <v>0.89300000000000002</v>
      </c>
      <c r="E26" t="s">
        <v>69</v>
      </c>
      <c r="F26">
        <f>IFERROR(RANK(mw_parser_output__sr_only_border_0_clip_rect_0_0_0_0__clip_path_polygon_0px_0px[[#This Row],[HDI value]],mw_parser_output__sr_only_border_0_clip_rect_0_0_0_0__clip_path_polygon_0px_0px[HDI value]),"")</f>
        <v>25</v>
      </c>
    </row>
    <row r="27" spans="1:6" x14ac:dyDescent="0.25">
      <c r="A27">
        <v>34</v>
      </c>
      <c r="B27" t="s">
        <v>21</v>
      </c>
      <c r="C27" t="s">
        <v>70</v>
      </c>
      <c r="D27">
        <v>0.88800000000000001</v>
      </c>
      <c r="E27" t="s">
        <v>71</v>
      </c>
      <c r="F27">
        <f>IFERROR(RANK(mw_parser_output__sr_only_border_0_clip_rect_0_0_0_0__clip_path_polygon_0px_0px[[#This Row],[HDI value]],mw_parser_output__sr_only_border_0_clip_rect_0_0_0_0__clip_path_polygon_0px_0px[HDI value]),"")</f>
        <v>26</v>
      </c>
    </row>
    <row r="28" spans="1:6" x14ac:dyDescent="0.25">
      <c r="A28">
        <v>35</v>
      </c>
      <c r="B28" t="s">
        <v>21</v>
      </c>
      <c r="C28" t="s">
        <v>72</v>
      </c>
      <c r="D28">
        <v>0.88400000000000001</v>
      </c>
      <c r="E28" t="s">
        <v>27</v>
      </c>
      <c r="F28">
        <f>IFERROR(RANK(mw_parser_output__sr_only_border_0_clip_rect_0_0_0_0__clip_path_polygon_0px_0px[[#This Row],[HDI value]],mw_parser_output__sr_only_border_0_clip_rect_0_0_0_0__clip_path_polygon_0px_0px[HDI value]),"")</f>
        <v>27</v>
      </c>
    </row>
    <row r="29" spans="1:6" x14ac:dyDescent="0.25">
      <c r="A29">
        <v>36</v>
      </c>
      <c r="B29" t="s">
        <v>13</v>
      </c>
      <c r="C29" t="s">
        <v>73</v>
      </c>
      <c r="D29">
        <v>0.88100000000000001</v>
      </c>
      <c r="E29" t="s">
        <v>17</v>
      </c>
      <c r="F29">
        <f>IFERROR(RANK(mw_parser_output__sr_only_border_0_clip_rect_0_0_0_0__clip_path_polygon_0px_0px[[#This Row],[HDI value]],mw_parser_output__sr_only_border_0_clip_rect_0_0_0_0__clip_path_polygon_0px_0px[HDI value]),"")</f>
        <v>28</v>
      </c>
    </row>
    <row r="30" spans="1:6" x14ac:dyDescent="0.25">
      <c r="A30">
        <v>37</v>
      </c>
      <c r="B30" t="s">
        <v>13</v>
      </c>
      <c r="C30" t="s">
        <v>74</v>
      </c>
      <c r="D30">
        <v>0.879</v>
      </c>
      <c r="E30" t="s">
        <v>75</v>
      </c>
      <c r="F30">
        <f>IFERROR(RANK(mw_parser_output__sr_only_border_0_clip_rect_0_0_0_0__clip_path_polygon_0px_0px[[#This Row],[HDI value]],mw_parser_output__sr_only_border_0_clip_rect_0_0_0_0__clip_path_polygon_0px_0px[HDI value]),"")</f>
        <v>29</v>
      </c>
    </row>
    <row r="31" spans="1:6" x14ac:dyDescent="0.25">
      <c r="A31">
        <v>39</v>
      </c>
      <c r="B31" t="s">
        <v>66</v>
      </c>
      <c r="C31" t="s">
        <v>78</v>
      </c>
      <c r="D31">
        <v>0.878</v>
      </c>
      <c r="E31" t="s">
        <v>79</v>
      </c>
      <c r="F31">
        <f>IFERROR(RANK(mw_parser_output__sr_only_border_0_clip_rect_0_0_0_0__clip_path_polygon_0px_0px[[#This Row],[HDI value]],mw_parser_output__sr_only_border_0_clip_rect_0_0_0_0__clip_path_polygon_0px_0px[HDI value]),"")</f>
        <v>30</v>
      </c>
    </row>
    <row r="32" spans="1:6" x14ac:dyDescent="0.25">
      <c r="A32">
        <v>40</v>
      </c>
      <c r="B32" t="s">
        <v>5</v>
      </c>
      <c r="C32" t="s">
        <v>80</v>
      </c>
      <c r="D32">
        <v>0.875</v>
      </c>
      <c r="E32" t="s">
        <v>63</v>
      </c>
      <c r="F32">
        <f>IFERROR(RANK(mw_parser_output__sr_only_border_0_clip_rect_0_0_0_0__clip_path_polygon_0px_0px[[#This Row],[HDI value]],mw_parser_output__sr_only_border_0_clip_rect_0_0_0_0__clip_path_polygon_0px_0px[HDI value]),"")</f>
        <v>31</v>
      </c>
    </row>
    <row r="33" spans="1:6" x14ac:dyDescent="0.25">
      <c r="A33">
        <v>42</v>
      </c>
      <c r="B33" t="s">
        <v>5</v>
      </c>
      <c r="C33" t="s">
        <v>82</v>
      </c>
      <c r="D33">
        <v>0.874</v>
      </c>
      <c r="E33" t="s">
        <v>83</v>
      </c>
      <c r="F33">
        <f>IFERROR(RANK(mw_parser_output__sr_only_border_0_clip_rect_0_0_0_0__clip_path_polygon_0px_0px[[#This Row],[HDI value]],mw_parser_output__sr_only_border_0_clip_rect_0_0_0_0__clip_path_polygon_0px_0px[HDI value]),"")</f>
        <v>32</v>
      </c>
    </row>
    <row r="34" spans="1:6" x14ac:dyDescent="0.25">
      <c r="A34">
        <v>43</v>
      </c>
      <c r="B34" t="s">
        <v>84</v>
      </c>
      <c r="C34" t="s">
        <v>85</v>
      </c>
      <c r="D34">
        <v>0.86699999999999999</v>
      </c>
      <c r="E34" t="s">
        <v>77</v>
      </c>
      <c r="F34">
        <f>IFERROR(RANK(mw_parser_output__sr_only_border_0_clip_rect_0_0_0_0__clip_path_polygon_0px_0px[[#This Row],[HDI value]],mw_parser_output__sr_only_border_0_clip_rect_0_0_0_0__clip_path_polygon_0px_0px[HDI value]),"")</f>
        <v>33</v>
      </c>
    </row>
    <row r="35" spans="1:6" x14ac:dyDescent="0.25">
      <c r="A35">
        <v>44</v>
      </c>
      <c r="B35" t="s">
        <v>5</v>
      </c>
      <c r="C35" t="s">
        <v>86</v>
      </c>
      <c r="D35">
        <v>0.86</v>
      </c>
      <c r="E35" t="s">
        <v>87</v>
      </c>
      <c r="F35">
        <f>IFERROR(RANK(mw_parser_output__sr_only_border_0_clip_rect_0_0_0_0__clip_path_polygon_0px_0px[[#This Row],[HDI value]],mw_parser_output__sr_only_border_0_clip_rect_0_0_0_0__clip_path_polygon_0px_0px[HDI value]),"")</f>
        <v>34</v>
      </c>
    </row>
    <row r="36" spans="1:6" x14ac:dyDescent="0.25">
      <c r="A36">
        <v>45</v>
      </c>
      <c r="B36" t="s">
        <v>88</v>
      </c>
      <c r="C36" t="s">
        <v>89</v>
      </c>
      <c r="D36">
        <v>0.85499999999999998</v>
      </c>
      <c r="E36" t="s">
        <v>90</v>
      </c>
      <c r="F36">
        <f>IFERROR(RANK(mw_parser_output__sr_only_border_0_clip_rect_0_0_0_0__clip_path_polygon_0px_0px[[#This Row],[HDI value]],mw_parser_output__sr_only_border_0_clip_rect_0_0_0_0__clip_path_polygon_0px_0px[HDI value]),"")</f>
        <v>35</v>
      </c>
    </row>
    <row r="37" spans="1:6" x14ac:dyDescent="0.25">
      <c r="A37">
        <v>47</v>
      </c>
      <c r="B37" t="s">
        <v>5</v>
      </c>
      <c r="C37" t="s">
        <v>92</v>
      </c>
      <c r="D37">
        <v>0.85099999999999998</v>
      </c>
      <c r="E37" t="s">
        <v>42</v>
      </c>
      <c r="F37">
        <f>IFERROR(RANK(mw_parser_output__sr_only_border_0_clip_rect_0_0_0_0__clip_path_polygon_0px_0px[[#This Row],[HDI value]],mw_parser_output__sr_only_border_0_clip_rect_0_0_0_0__clip_path_polygon_0px_0px[HDI value]),"")</f>
        <v>36</v>
      </c>
    </row>
    <row r="38" spans="1:6" x14ac:dyDescent="0.25">
      <c r="A38">
        <v>48</v>
      </c>
      <c r="B38" t="s">
        <v>66</v>
      </c>
      <c r="C38" t="s">
        <v>93</v>
      </c>
      <c r="D38">
        <v>0.84899999999999998</v>
      </c>
      <c r="E38" t="s">
        <v>94</v>
      </c>
      <c r="F38">
        <f>IFERROR(RANK(mw_parser_output__sr_only_border_0_clip_rect_0_0_0_0__clip_path_polygon_0px_0px[[#This Row],[HDI value]],mw_parser_output__sr_only_border_0_clip_rect_0_0_0_0__clip_path_polygon_0px_0px[HDI value]),"")</f>
        <v>37</v>
      </c>
    </row>
    <row r="39" spans="1:6" x14ac:dyDescent="0.25">
      <c r="A39">
        <v>49</v>
      </c>
      <c r="B39" t="s">
        <v>5</v>
      </c>
      <c r="C39" t="s">
        <v>95</v>
      </c>
      <c r="D39">
        <v>0.84699999999999998</v>
      </c>
      <c r="E39" t="s">
        <v>44</v>
      </c>
      <c r="F39">
        <f>IFERROR(RANK(mw_parser_output__sr_only_border_0_clip_rect_0_0_0_0__clip_path_polygon_0px_0px[[#This Row],[HDI value]],mw_parser_output__sr_only_border_0_clip_rect_0_0_0_0__clip_path_polygon_0px_0px[HDI value]),"")</f>
        <v>38</v>
      </c>
    </row>
    <row r="40" spans="1:6" x14ac:dyDescent="0.25">
      <c r="A40">
        <v>50</v>
      </c>
      <c r="B40" t="s">
        <v>8</v>
      </c>
      <c r="C40" t="s">
        <v>96</v>
      </c>
      <c r="D40">
        <v>0.84399999999999997</v>
      </c>
      <c r="E40" t="s">
        <v>15</v>
      </c>
      <c r="F40">
        <f>IFERROR(RANK(mw_parser_output__sr_only_border_0_clip_rect_0_0_0_0__clip_path_polygon_0px_0px[[#This Row],[HDI value]],mw_parser_output__sr_only_border_0_clip_rect_0_0_0_0__clip_path_polygon_0px_0px[HDI value]),"")</f>
        <v>39</v>
      </c>
    </row>
    <row r="41" spans="1:6" x14ac:dyDescent="0.25">
      <c r="A41">
        <v>51</v>
      </c>
      <c r="B41" t="s">
        <v>13</v>
      </c>
      <c r="C41" t="s">
        <v>97</v>
      </c>
      <c r="D41">
        <v>0.83799999999999997</v>
      </c>
      <c r="E41" t="s">
        <v>98</v>
      </c>
      <c r="F41">
        <f>IFERROR(RANK(mw_parser_output__sr_only_border_0_clip_rect_0_0_0_0__clip_path_polygon_0px_0px[[#This Row],[HDI value]],mw_parser_output__sr_only_border_0_clip_rect_0_0_0_0__clip_path_polygon_0px_0px[HDI value]),"")</f>
        <v>40</v>
      </c>
    </row>
    <row r="42" spans="1:6" x14ac:dyDescent="0.25">
      <c r="A42">
        <v>52</v>
      </c>
      <c r="B42" t="s">
        <v>19</v>
      </c>
      <c r="C42" t="s">
        <v>99</v>
      </c>
      <c r="D42">
        <v>0.83</v>
      </c>
      <c r="E42" t="s">
        <v>87</v>
      </c>
      <c r="F42">
        <f>IFERROR(RANK(mw_parser_output__sr_only_border_0_clip_rect_0_0_0_0__clip_path_polygon_0px_0px[[#This Row],[HDI value]],mw_parser_output__sr_only_border_0_clip_rect_0_0_0_0__clip_path_polygon_0px_0px[HDI value]),"")</f>
        <v>41</v>
      </c>
    </row>
    <row r="43" spans="1:6" x14ac:dyDescent="0.25">
      <c r="A43">
        <v>53</v>
      </c>
      <c r="B43" t="s">
        <v>21</v>
      </c>
      <c r="C43" t="s">
        <v>100</v>
      </c>
      <c r="D43">
        <v>0.82699999999999996</v>
      </c>
      <c r="E43" t="s">
        <v>46</v>
      </c>
      <c r="F43">
        <f>IFERROR(RANK(mw_parser_output__sr_only_border_0_clip_rect_0_0_0_0__clip_path_polygon_0px_0px[[#This Row],[HDI value]],mw_parser_output__sr_only_border_0_clip_rect_0_0_0_0__clip_path_polygon_0px_0px[HDI value]),"")</f>
        <v>42</v>
      </c>
    </row>
    <row r="44" spans="1:6" x14ac:dyDescent="0.25">
      <c r="A44">
        <v>54</v>
      </c>
      <c r="B44" t="s">
        <v>8</v>
      </c>
      <c r="C44" t="s">
        <v>101</v>
      </c>
      <c r="D44">
        <v>0.82599999999999996</v>
      </c>
      <c r="E44" t="s">
        <v>69</v>
      </c>
      <c r="F44">
        <f>IFERROR(RANK(mw_parser_output__sr_only_border_0_clip_rect_0_0_0_0__clip_path_polygon_0px_0px[[#This Row],[HDI value]],mw_parser_output__sr_only_border_0_clip_rect_0_0_0_0__clip_path_polygon_0px_0px[HDI value]),"")</f>
        <v>43</v>
      </c>
    </row>
    <row r="45" spans="1:6" x14ac:dyDescent="0.25">
      <c r="A45">
        <v>55</v>
      </c>
      <c r="B45" t="s">
        <v>34</v>
      </c>
      <c r="C45" t="s">
        <v>102</v>
      </c>
      <c r="D45">
        <v>0.82299999999999995</v>
      </c>
      <c r="E45" t="s">
        <v>36</v>
      </c>
      <c r="F45">
        <f>IFERROR(RANK(mw_parser_output__sr_only_border_0_clip_rect_0_0_0_0__clip_path_polygon_0px_0px[[#This Row],[HDI value]],mw_parser_output__sr_only_border_0_clip_rect_0_0_0_0__clip_path_polygon_0px_0px[HDI value]),"")</f>
        <v>44</v>
      </c>
    </row>
    <row r="46" spans="1:6" x14ac:dyDescent="0.25">
      <c r="A46">
        <v>56</v>
      </c>
      <c r="B46" t="s">
        <v>21</v>
      </c>
      <c r="C46" t="s">
        <v>103</v>
      </c>
      <c r="D46">
        <v>0.82099999999999995</v>
      </c>
      <c r="E46" t="s">
        <v>10</v>
      </c>
      <c r="F46">
        <f>IFERROR(RANK(mw_parser_output__sr_only_border_0_clip_rect_0_0_0_0__clip_path_polygon_0px_0px[[#This Row],[HDI value]],mw_parser_output__sr_only_border_0_clip_rect_0_0_0_0__clip_path_polygon_0px_0px[HDI value]),"")</f>
        <v>45</v>
      </c>
    </row>
    <row r="47" spans="1:6" x14ac:dyDescent="0.25">
      <c r="A47">
        <v>57</v>
      </c>
      <c r="B47" t="s">
        <v>21</v>
      </c>
      <c r="C47" t="s">
        <v>104</v>
      </c>
      <c r="D47">
        <v>0.82</v>
      </c>
      <c r="E47" t="s">
        <v>52</v>
      </c>
      <c r="F47">
        <f>IFERROR(RANK(mw_parser_output__sr_only_border_0_clip_rect_0_0_0_0__clip_path_polygon_0px_0px[[#This Row],[HDI value]],mw_parser_output__sr_only_border_0_clip_rect_0_0_0_0__clip_path_polygon_0px_0px[HDI value]),"")</f>
        <v>46</v>
      </c>
    </row>
    <row r="48" spans="1:6" x14ac:dyDescent="0.25">
      <c r="A48">
        <v>59</v>
      </c>
      <c r="B48" t="s">
        <v>34</v>
      </c>
      <c r="C48" t="s">
        <v>106</v>
      </c>
      <c r="D48">
        <v>0.81899999999999995</v>
      </c>
      <c r="E48" t="s">
        <v>42</v>
      </c>
      <c r="F48">
        <f>IFERROR(RANK(mw_parser_output__sr_only_border_0_clip_rect_0_0_0_0__clip_path_polygon_0px_0px[[#This Row],[HDI value]],mw_parser_output__sr_only_border_0_clip_rect_0_0_0_0__clip_path_polygon_0px_0px[HDI value]),"")</f>
        <v>47</v>
      </c>
    </row>
    <row r="49" spans="1:6" x14ac:dyDescent="0.25">
      <c r="A49">
        <v>60</v>
      </c>
      <c r="B49" t="s">
        <v>21</v>
      </c>
      <c r="C49" t="s">
        <v>107</v>
      </c>
      <c r="D49">
        <v>0.81399999999999995</v>
      </c>
      <c r="E49" t="s">
        <v>108</v>
      </c>
      <c r="F49">
        <f>IFERROR(RANK(mw_parser_output__sr_only_border_0_clip_rect_0_0_0_0__clip_path_polygon_0px_0px[[#This Row],[HDI value]],mw_parser_output__sr_only_border_0_clip_rect_0_0_0_0__clip_path_polygon_0px_0px[HDI value]),"")</f>
        <v>48</v>
      </c>
    </row>
    <row r="50" spans="1:6" x14ac:dyDescent="0.25">
      <c r="A50">
        <v>62</v>
      </c>
      <c r="B50" t="s">
        <v>13</v>
      </c>
      <c r="C50" t="s">
        <v>111</v>
      </c>
      <c r="D50">
        <v>0.80900000000000005</v>
      </c>
      <c r="E50" t="s">
        <v>69</v>
      </c>
      <c r="F50">
        <f>IFERROR(RANK(mw_parser_output__sr_only_border_0_clip_rect_0_0_0_0__clip_path_polygon_0px_0px[[#This Row],[HDI value]],mw_parser_output__sr_only_border_0_clip_rect_0_0_0_0__clip_path_polygon_0px_0px[HDI value]),"")</f>
        <v>49</v>
      </c>
    </row>
    <row r="51" spans="1:6" x14ac:dyDescent="0.25">
      <c r="A51">
        <v>63</v>
      </c>
      <c r="B51" t="s">
        <v>66</v>
      </c>
      <c r="C51" t="s">
        <v>112</v>
      </c>
      <c r="D51">
        <v>0.80700000000000005</v>
      </c>
      <c r="E51" t="s">
        <v>113</v>
      </c>
      <c r="F51">
        <f>IFERROR(RANK(mw_parser_output__sr_only_border_0_clip_rect_0_0_0_0__clip_path_polygon_0px_0px[[#This Row],[HDI value]],mw_parser_output__sr_only_border_0_clip_rect_0_0_0_0__clip_path_polygon_0px_0px[HDI value]),"")</f>
        <v>50</v>
      </c>
    </row>
    <row r="52" spans="1:6" x14ac:dyDescent="0.25">
      <c r="A52">
        <v>64</v>
      </c>
      <c r="B52" t="s">
        <v>40</v>
      </c>
      <c r="C52" t="s">
        <v>114</v>
      </c>
      <c r="D52">
        <v>0.80600000000000005</v>
      </c>
      <c r="E52" t="s">
        <v>115</v>
      </c>
      <c r="F52">
        <f>IFERROR(RANK(mw_parser_output__sr_only_border_0_clip_rect_0_0_0_0__clip_path_polygon_0px_0px[[#This Row],[HDI value]],mw_parser_output__sr_only_border_0_clip_rect_0_0_0_0__clip_path_polygon_0px_0px[HDI value]),"")</f>
        <v>51</v>
      </c>
    </row>
    <row r="53" spans="1:6" x14ac:dyDescent="0.25">
      <c r="A53">
        <v>65</v>
      </c>
      <c r="B53" t="s">
        <v>21</v>
      </c>
      <c r="C53" t="s">
        <v>116</v>
      </c>
      <c r="D53">
        <v>0.80500000000000005</v>
      </c>
      <c r="E53" t="s">
        <v>115</v>
      </c>
      <c r="F53">
        <f>IFERROR(RANK(mw_parser_output__sr_only_border_0_clip_rect_0_0_0_0__clip_path_polygon_0px_0px[[#This Row],[HDI value]],mw_parser_output__sr_only_border_0_clip_rect_0_0_0_0__clip_path_polygon_0px_0px[HDI value]),"")</f>
        <v>52</v>
      </c>
    </row>
    <row r="54" spans="1:6" x14ac:dyDescent="0.25">
      <c r="A54">
        <v>66</v>
      </c>
      <c r="B54" t="s">
        <v>66</v>
      </c>
      <c r="C54" t="s">
        <v>117</v>
      </c>
      <c r="D54">
        <v>0.80300000000000005</v>
      </c>
      <c r="E54" t="s">
        <v>118</v>
      </c>
      <c r="F54">
        <f>IFERROR(RANK(mw_parser_output__sr_only_border_0_clip_rect_0_0_0_0__clip_path_polygon_0px_0px[[#This Row],[HDI value]],mw_parser_output__sr_only_border_0_clip_rect_0_0_0_0__clip_path_polygon_0px_0px[HDI value]),"")</f>
        <v>53</v>
      </c>
    </row>
    <row r="55" spans="1:6" x14ac:dyDescent="0.25">
      <c r="A55">
        <v>67</v>
      </c>
      <c r="B55" t="s">
        <v>8</v>
      </c>
      <c r="C55" t="s">
        <v>119</v>
      </c>
      <c r="D55">
        <v>0.80200000000000005</v>
      </c>
      <c r="E55" t="s">
        <v>108</v>
      </c>
      <c r="F55">
        <f>IFERROR(RANK(mw_parser_output__sr_only_border_0_clip_rect_0_0_0_0__clip_path_polygon_0px_0px[[#This Row],[HDI value]],mw_parser_output__sr_only_border_0_clip_rect_0_0_0_0__clip_path_polygon_0px_0px[HDI value]),"")</f>
        <v>54</v>
      </c>
    </row>
    <row r="56" spans="1:6" x14ac:dyDescent="0.25">
      <c r="A56">
        <v>69</v>
      </c>
      <c r="B56" t="s">
        <v>121</v>
      </c>
      <c r="C56" t="s">
        <v>122</v>
      </c>
      <c r="D56">
        <v>0.80100000000000005</v>
      </c>
      <c r="E56" t="s">
        <v>123</v>
      </c>
      <c r="F56">
        <f>IFERROR(RANK(mw_parser_output__sr_only_border_0_clip_rect_0_0_0_0__clip_path_polygon_0px_0px[[#This Row],[HDI value]],mw_parser_output__sr_only_border_0_clip_rect_0_0_0_0__clip_path_polygon_0px_0px[HDI value]),"")</f>
        <v>55</v>
      </c>
    </row>
    <row r="57" spans="1:6" x14ac:dyDescent="0.25">
      <c r="A57">
        <v>70</v>
      </c>
      <c r="B57" t="s">
        <v>124</v>
      </c>
      <c r="C57" t="s">
        <v>125</v>
      </c>
      <c r="D57">
        <v>0.79900000000000004</v>
      </c>
      <c r="E57" t="s">
        <v>126</v>
      </c>
      <c r="F57">
        <f>IFERROR(RANK(mw_parser_output__sr_only_border_0_clip_rect_0_0_0_0__clip_path_polygon_0px_0px[[#This Row],[HDI value]],mw_parser_output__sr_only_border_0_clip_rect_0_0_0_0__clip_path_polygon_0px_0px[HDI value]),"")</f>
        <v>56</v>
      </c>
    </row>
    <row r="58" spans="1:6" x14ac:dyDescent="0.25">
      <c r="A58">
        <v>71</v>
      </c>
      <c r="B58" t="s">
        <v>21</v>
      </c>
      <c r="C58" t="s">
        <v>127</v>
      </c>
      <c r="D58">
        <v>0.79700000000000004</v>
      </c>
      <c r="E58" t="s">
        <v>29</v>
      </c>
      <c r="F58">
        <f>IFERROR(RANK(mw_parser_output__sr_only_border_0_clip_rect_0_0_0_0__clip_path_polygon_0px_0px[[#This Row],[HDI value]],mw_parser_output__sr_only_border_0_clip_rect_0_0_0_0__clip_path_polygon_0px_0px[HDI value]),"")</f>
        <v>57</v>
      </c>
    </row>
    <row r="59" spans="1:6" x14ac:dyDescent="0.25">
      <c r="A59">
        <v>72</v>
      </c>
      <c r="B59" t="s">
        <v>8</v>
      </c>
      <c r="C59" t="s">
        <v>128</v>
      </c>
      <c r="D59">
        <v>0.79600000000000004</v>
      </c>
      <c r="E59" t="s">
        <v>129</v>
      </c>
      <c r="F59">
        <f>IFERROR(RANK(mw_parser_output__sr_only_border_0_clip_rect_0_0_0_0__clip_path_polygon_0px_0px[[#This Row],[HDI value]],mw_parser_output__sr_only_border_0_clip_rect_0_0_0_0__clip_path_polygon_0px_0px[HDI value]),"")</f>
        <v>58</v>
      </c>
    </row>
    <row r="60" spans="1:6" x14ac:dyDescent="0.25">
      <c r="A60">
        <v>73</v>
      </c>
      <c r="B60" t="s">
        <v>5</v>
      </c>
      <c r="C60" t="s">
        <v>130</v>
      </c>
      <c r="D60">
        <v>0.79300000000000004</v>
      </c>
      <c r="E60" t="s">
        <v>94</v>
      </c>
      <c r="F60">
        <f>IFERROR(RANK(mw_parser_output__sr_only_border_0_clip_rect_0_0_0_0__clip_path_polygon_0px_0px[[#This Row],[HDI value]],mw_parser_output__sr_only_border_0_clip_rect_0_0_0_0__clip_path_polygon_0px_0px[HDI value]),"")</f>
        <v>59</v>
      </c>
    </row>
    <row r="61" spans="1:6" x14ac:dyDescent="0.25">
      <c r="A61">
        <v>74</v>
      </c>
      <c r="B61" t="s">
        <v>19</v>
      </c>
      <c r="C61" t="s">
        <v>131</v>
      </c>
      <c r="D61">
        <v>0.78900000000000003</v>
      </c>
      <c r="E61" t="s">
        <v>10</v>
      </c>
      <c r="F61">
        <f>IFERROR(RANK(mw_parser_output__sr_only_border_0_clip_rect_0_0_0_0__clip_path_polygon_0px_0px[[#This Row],[HDI value]],mw_parser_output__sr_only_border_0_clip_rect_0_0_0_0__clip_path_polygon_0px_0px[HDI value]),"")</f>
        <v>60</v>
      </c>
    </row>
    <row r="62" spans="1:6" x14ac:dyDescent="0.25">
      <c r="A62">
        <v>75</v>
      </c>
      <c r="B62" t="s">
        <v>132</v>
      </c>
      <c r="C62" t="s">
        <v>133</v>
      </c>
      <c r="D62">
        <v>0.78800000000000003</v>
      </c>
      <c r="E62" t="s">
        <v>134</v>
      </c>
      <c r="F62">
        <f>IFERROR(RANK(mw_parser_output__sr_only_border_0_clip_rect_0_0_0_0__clip_path_polygon_0px_0px[[#This Row],[HDI value]],mw_parser_output__sr_only_border_0_clip_rect_0_0_0_0__clip_path_polygon_0px_0px[HDI value]),"")</f>
        <v>61</v>
      </c>
    </row>
    <row r="63" spans="1:6" x14ac:dyDescent="0.25">
      <c r="A63">
        <v>76</v>
      </c>
      <c r="B63" t="s">
        <v>13</v>
      </c>
      <c r="C63" t="s">
        <v>135</v>
      </c>
      <c r="D63">
        <v>0.78600000000000003</v>
      </c>
      <c r="E63" t="s">
        <v>136</v>
      </c>
      <c r="F63">
        <f>IFERROR(RANK(mw_parser_output__sr_only_border_0_clip_rect_0_0_0_0__clip_path_polygon_0px_0px[[#This Row],[HDI value]],mw_parser_output__sr_only_border_0_clip_rect_0_0_0_0__clip_path_polygon_0px_0px[HDI value]),"")</f>
        <v>62</v>
      </c>
    </row>
    <row r="64" spans="1:6" x14ac:dyDescent="0.25">
      <c r="A64">
        <v>77</v>
      </c>
      <c r="B64" t="s">
        <v>8</v>
      </c>
      <c r="C64" t="s">
        <v>137</v>
      </c>
      <c r="D64">
        <v>0.78100000000000003</v>
      </c>
      <c r="E64" t="s">
        <v>138</v>
      </c>
      <c r="F64">
        <f>IFERROR(RANK(mw_parser_output__sr_only_border_0_clip_rect_0_0_0_0__clip_path_polygon_0px_0px[[#This Row],[HDI value]],mw_parser_output__sr_only_border_0_clip_rect_0_0_0_0__clip_path_polygon_0px_0px[HDI value]),"")</f>
        <v>63</v>
      </c>
    </row>
    <row r="65" spans="1:6" x14ac:dyDescent="0.25">
      <c r="A65">
        <v>78</v>
      </c>
      <c r="B65" t="s">
        <v>53</v>
      </c>
      <c r="C65" t="s">
        <v>139</v>
      </c>
      <c r="D65">
        <v>0.78</v>
      </c>
      <c r="E65" t="s">
        <v>25</v>
      </c>
      <c r="F65">
        <f>IFERROR(RANK(mw_parser_output__sr_only_border_0_clip_rect_0_0_0_0__clip_path_polygon_0px_0px[[#This Row],[HDI value]],mw_parser_output__sr_only_border_0_clip_rect_0_0_0_0__clip_path_polygon_0px_0px[HDI value]),"")</f>
        <v>64</v>
      </c>
    </row>
    <row r="66" spans="1:6" x14ac:dyDescent="0.25">
      <c r="A66">
        <v>80</v>
      </c>
      <c r="B66" t="s">
        <v>34</v>
      </c>
      <c r="C66" t="s">
        <v>141</v>
      </c>
      <c r="D66">
        <v>0.77900000000000003</v>
      </c>
      <c r="E66" t="s">
        <v>142</v>
      </c>
      <c r="F66">
        <f>IFERROR(RANK(mw_parser_output__sr_only_border_0_clip_rect_0_0_0_0__clip_path_polygon_0px_0px[[#This Row],[HDI value]],mw_parser_output__sr_only_border_0_clip_rect_0_0_0_0__clip_path_polygon_0px_0px[HDI value]),"")</f>
        <v>65</v>
      </c>
    </row>
    <row r="67" spans="1:6" x14ac:dyDescent="0.25">
      <c r="A67">
        <v>81</v>
      </c>
      <c r="B67" t="s">
        <v>40</v>
      </c>
      <c r="C67" t="s">
        <v>143</v>
      </c>
      <c r="D67">
        <v>0.77200000000000002</v>
      </c>
      <c r="E67" t="s">
        <v>144</v>
      </c>
      <c r="F67">
        <f>IFERROR(RANK(mw_parser_output__sr_only_border_0_clip_rect_0_0_0_0__clip_path_polygon_0px_0px[[#This Row],[HDI value]],mw_parser_output__sr_only_border_0_clip_rect_0_0_0_0__clip_path_polygon_0px_0px[HDI value]),"")</f>
        <v>66</v>
      </c>
    </row>
    <row r="68" spans="1:6" x14ac:dyDescent="0.25">
      <c r="A68">
        <v>82</v>
      </c>
      <c r="B68" t="s">
        <v>124</v>
      </c>
      <c r="C68" t="s">
        <v>145</v>
      </c>
      <c r="D68">
        <v>0.76600000000000001</v>
      </c>
      <c r="E68" t="s">
        <v>146</v>
      </c>
      <c r="F68">
        <f>IFERROR(RANK(mw_parser_output__sr_only_border_0_clip_rect_0_0_0_0__clip_path_polygon_0px_0px[[#This Row],[HDI value]],mw_parser_output__sr_only_border_0_clip_rect_0_0_0_0__clip_path_polygon_0px_0px[HDI value]),"")</f>
        <v>67</v>
      </c>
    </row>
    <row r="69" spans="1:6" x14ac:dyDescent="0.25">
      <c r="A69">
        <v>83</v>
      </c>
      <c r="B69" t="s">
        <v>8</v>
      </c>
      <c r="C69" t="s">
        <v>147</v>
      </c>
      <c r="D69">
        <v>0.76500000000000001</v>
      </c>
      <c r="E69" t="s">
        <v>77</v>
      </c>
      <c r="F69">
        <f>IFERROR(RANK(mw_parser_output__sr_only_border_0_clip_rect_0_0_0_0__clip_path_polygon_0px_0px[[#This Row],[HDI value]],mw_parser_output__sr_only_border_0_clip_rect_0_0_0_0__clip_path_polygon_0px_0px[HDI value]),"")</f>
        <v>68</v>
      </c>
    </row>
    <row r="70" spans="1:6" x14ac:dyDescent="0.25">
      <c r="A70">
        <v>85</v>
      </c>
      <c r="B70" t="s">
        <v>53</v>
      </c>
      <c r="C70" t="s">
        <v>149</v>
      </c>
      <c r="D70">
        <v>0.76400000000000001</v>
      </c>
      <c r="E70" t="s">
        <v>55</v>
      </c>
      <c r="F70">
        <f>IFERROR(RANK(mw_parser_output__sr_only_border_0_clip_rect_0_0_0_0__clip_path_polygon_0px_0px[[#This Row],[HDI value]],mw_parser_output__sr_only_border_0_clip_rect_0_0_0_0__clip_path_polygon_0px_0px[HDI value]),"")</f>
        <v>69</v>
      </c>
    </row>
    <row r="71" spans="1:6" x14ac:dyDescent="0.25">
      <c r="A71">
        <v>86</v>
      </c>
      <c r="B71" t="s">
        <v>40</v>
      </c>
      <c r="C71" t="s">
        <v>150</v>
      </c>
      <c r="D71">
        <v>0.76300000000000001</v>
      </c>
      <c r="E71" t="s">
        <v>79</v>
      </c>
      <c r="F71">
        <f>IFERROR(RANK(mw_parser_output__sr_only_border_0_clip_rect_0_0_0_0__clip_path_polygon_0px_0px[[#This Row],[HDI value]],mw_parser_output__sr_only_border_0_clip_rect_0_0_0_0__clip_path_polygon_0px_0px[HDI value]),"")</f>
        <v>70</v>
      </c>
    </row>
    <row r="72" spans="1:6" x14ac:dyDescent="0.25">
      <c r="A72">
        <v>87</v>
      </c>
      <c r="B72" t="s">
        <v>151</v>
      </c>
      <c r="C72" t="s">
        <v>152</v>
      </c>
      <c r="D72">
        <v>0.76200000000000001</v>
      </c>
      <c r="E72" t="s">
        <v>153</v>
      </c>
      <c r="F72">
        <f>IFERROR(RANK(mw_parser_output__sr_only_border_0_clip_rect_0_0_0_0__clip_path_polygon_0px_0px[[#This Row],[HDI value]],mw_parser_output__sr_only_border_0_clip_rect_0_0_0_0__clip_path_polygon_0px_0px[HDI value]),"")</f>
        <v>71</v>
      </c>
    </row>
    <row r="73" spans="1:6" x14ac:dyDescent="0.25">
      <c r="A73">
        <v>89</v>
      </c>
      <c r="B73" t="s">
        <v>8</v>
      </c>
      <c r="C73" t="s">
        <v>155</v>
      </c>
      <c r="D73">
        <v>0.76</v>
      </c>
      <c r="E73" t="s">
        <v>108</v>
      </c>
      <c r="F73">
        <f>IFERROR(RANK(mw_parser_output__sr_only_border_0_clip_rect_0_0_0_0__clip_path_polygon_0px_0px[[#This Row],[HDI value]],mw_parser_output__sr_only_border_0_clip_rect_0_0_0_0__clip_path_polygon_0px_0px[HDI value]),"")</f>
        <v>72</v>
      </c>
    </row>
    <row r="74" spans="1:6" x14ac:dyDescent="0.25">
      <c r="A74">
        <v>91</v>
      </c>
      <c r="B74" t="s">
        <v>66</v>
      </c>
      <c r="C74" t="s">
        <v>157</v>
      </c>
      <c r="D74">
        <v>0.75800000000000001</v>
      </c>
      <c r="E74" t="s">
        <v>158</v>
      </c>
      <c r="F74">
        <f>IFERROR(RANK(mw_parser_output__sr_only_border_0_clip_rect_0_0_0_0__clip_path_polygon_0px_0px[[#This Row],[HDI value]],mw_parser_output__sr_only_border_0_clip_rect_0_0_0_0__clip_path_polygon_0px_0px[HDI value]),"")</f>
        <v>73</v>
      </c>
    </row>
    <row r="75" spans="1:6" x14ac:dyDescent="0.25">
      <c r="A75">
        <v>92</v>
      </c>
      <c r="B75" t="s">
        <v>8</v>
      </c>
      <c r="C75" t="s">
        <v>159</v>
      </c>
      <c r="D75">
        <v>0.746</v>
      </c>
      <c r="E75" t="s">
        <v>160</v>
      </c>
      <c r="F75">
        <f>IFERROR(RANK(mw_parser_output__sr_only_border_0_clip_rect_0_0_0_0__clip_path_polygon_0px_0px[[#This Row],[HDI value]],mw_parser_output__sr_only_border_0_clip_rect_0_0_0_0__clip_path_polygon_0px_0px[HDI value]),"")</f>
        <v>74</v>
      </c>
    </row>
    <row r="76" spans="1:6" x14ac:dyDescent="0.25">
      <c r="A76">
        <v>93</v>
      </c>
      <c r="B76" t="s">
        <v>40</v>
      </c>
      <c r="C76" t="s">
        <v>161</v>
      </c>
      <c r="D76">
        <v>0.745</v>
      </c>
      <c r="E76" t="s">
        <v>32</v>
      </c>
      <c r="F76">
        <f>IFERROR(RANK(mw_parser_output__sr_only_border_0_clip_rect_0_0_0_0__clip_path_polygon_0px_0px[[#This Row],[HDI value]],mw_parser_output__sr_only_border_0_clip_rect_0_0_0_0__clip_path_polygon_0px_0px[HDI value]),"")</f>
        <v>75</v>
      </c>
    </row>
    <row r="77" spans="1:6" x14ac:dyDescent="0.25">
      <c r="A77">
        <v>94</v>
      </c>
      <c r="B77" t="s">
        <v>34</v>
      </c>
      <c r="C77" t="s">
        <v>162</v>
      </c>
      <c r="D77">
        <v>0.74399999999999999</v>
      </c>
      <c r="E77" t="s">
        <v>136</v>
      </c>
      <c r="F77">
        <f>IFERROR(RANK(mw_parser_output__sr_only_border_0_clip_rect_0_0_0_0__clip_path_polygon_0px_0px[[#This Row],[HDI value]],mw_parser_output__sr_only_border_0_clip_rect_0_0_0_0__clip_path_polygon_0px_0px[HDI value]),"")</f>
        <v>76</v>
      </c>
    </row>
    <row r="78" spans="1:6" x14ac:dyDescent="0.25">
      <c r="A78">
        <v>95</v>
      </c>
      <c r="B78" t="s">
        <v>163</v>
      </c>
      <c r="C78" t="s">
        <v>164</v>
      </c>
      <c r="D78">
        <v>0.74199999999999999</v>
      </c>
      <c r="E78" t="s">
        <v>165</v>
      </c>
      <c r="F78">
        <f>IFERROR(RANK(mw_parser_output__sr_only_border_0_clip_rect_0_0_0_0__clip_path_polygon_0px_0px[[#This Row],[HDI value]],mw_parser_output__sr_only_border_0_clip_rect_0_0_0_0__clip_path_polygon_0px_0px[HDI value]),"")</f>
        <v>77</v>
      </c>
    </row>
    <row r="79" spans="1:6" x14ac:dyDescent="0.25">
      <c r="A79">
        <v>96</v>
      </c>
      <c r="B79" t="s">
        <v>13</v>
      </c>
      <c r="C79" t="s">
        <v>166</v>
      </c>
      <c r="D79">
        <v>0.74099999999999999</v>
      </c>
      <c r="E79" t="s">
        <v>167</v>
      </c>
      <c r="F79">
        <f>IFERROR(RANK(mw_parser_output__sr_only_border_0_clip_rect_0_0_0_0__clip_path_polygon_0px_0px[[#This Row],[HDI value]],mw_parser_output__sr_only_border_0_clip_rect_0_0_0_0__clip_path_polygon_0px_0px[HDI value]),"")</f>
        <v>78</v>
      </c>
    </row>
    <row r="80" spans="1:6" x14ac:dyDescent="0.25">
      <c r="A80">
        <v>97</v>
      </c>
      <c r="B80" t="s">
        <v>19</v>
      </c>
      <c r="C80" t="s">
        <v>168</v>
      </c>
      <c r="D80">
        <v>0.74</v>
      </c>
      <c r="E80" t="s">
        <v>169</v>
      </c>
      <c r="F80">
        <f>IFERROR(RANK(mw_parser_output__sr_only_border_0_clip_rect_0_0_0_0__clip_path_polygon_0px_0px[[#This Row],[HDI value]],mw_parser_output__sr_only_border_0_clip_rect_0_0_0_0__clip_path_polygon_0px_0px[HDI value]),"")</f>
        <v>79</v>
      </c>
    </row>
    <row r="81" spans="1:6" x14ac:dyDescent="0.25">
      <c r="A81">
        <v>98</v>
      </c>
      <c r="B81" t="s">
        <v>40</v>
      </c>
      <c r="C81" t="s">
        <v>170</v>
      </c>
      <c r="D81">
        <v>0.73899999999999999</v>
      </c>
      <c r="E81" t="s">
        <v>17</v>
      </c>
      <c r="F81">
        <f>IFERROR(RANK(mw_parser_output__sr_only_border_0_clip_rect_0_0_0_0__clip_path_polygon_0px_0px[[#This Row],[HDI value]],mw_parser_output__sr_only_border_0_clip_rect_0_0_0_0__clip_path_polygon_0px_0px[HDI value]),"")</f>
        <v>80</v>
      </c>
    </row>
    <row r="82" spans="1:6" x14ac:dyDescent="0.25">
      <c r="A82">
        <v>99</v>
      </c>
      <c r="B82" t="s">
        <v>21</v>
      </c>
      <c r="C82" t="s">
        <v>171</v>
      </c>
      <c r="D82">
        <v>0.73599999999999999</v>
      </c>
      <c r="E82" t="s">
        <v>48</v>
      </c>
      <c r="F82">
        <f>IFERROR(RANK(mw_parser_output__sr_only_border_0_clip_rect_0_0_0_0__clip_path_polygon_0px_0px[[#This Row],[HDI value]],mw_parser_output__sr_only_border_0_clip_rect_0_0_0_0__clip_path_polygon_0px_0px[HDI value]),"")</f>
        <v>81</v>
      </c>
    </row>
    <row r="83" spans="1:6" x14ac:dyDescent="0.25">
      <c r="A83">
        <v>100</v>
      </c>
      <c r="B83" t="s">
        <v>132</v>
      </c>
      <c r="C83" t="s">
        <v>172</v>
      </c>
      <c r="D83">
        <v>0.73399999999999999</v>
      </c>
      <c r="E83" t="s">
        <v>17</v>
      </c>
      <c r="F83">
        <f>IFERROR(RANK(mw_parser_output__sr_only_border_0_clip_rect_0_0_0_0__clip_path_polygon_0px_0px[[#This Row],[HDI value]],mw_parser_output__sr_only_border_0_clip_rect_0_0_0_0__clip_path_polygon_0px_0px[HDI value]),"")</f>
        <v>82</v>
      </c>
    </row>
    <row r="84" spans="1:6" x14ac:dyDescent="0.25">
      <c r="A84">
        <v>101</v>
      </c>
      <c r="B84" t="s">
        <v>8</v>
      </c>
      <c r="C84" t="s">
        <v>173</v>
      </c>
      <c r="D84">
        <v>0.73199999999999998</v>
      </c>
      <c r="E84" t="s">
        <v>42</v>
      </c>
      <c r="F84">
        <f>IFERROR(RANK(mw_parser_output__sr_only_border_0_clip_rect_0_0_0_0__clip_path_polygon_0px_0px[[#This Row],[HDI value]],mw_parser_output__sr_only_border_0_clip_rect_0_0_0_0__clip_path_polygon_0px_0px[HDI value]),"")</f>
        <v>83</v>
      </c>
    </row>
    <row r="85" spans="1:6" x14ac:dyDescent="0.25">
      <c r="A85">
        <v>102</v>
      </c>
      <c r="B85" t="s">
        <v>174</v>
      </c>
      <c r="C85" t="s">
        <v>175</v>
      </c>
      <c r="D85">
        <v>0.73099999999999998</v>
      </c>
      <c r="E85" t="s">
        <v>176</v>
      </c>
      <c r="F85">
        <f>IFERROR(RANK(mw_parser_output__sr_only_border_0_clip_rect_0_0_0_0__clip_path_polygon_0px_0px[[#This Row],[HDI value]],mw_parser_output__sr_only_border_0_clip_rect_0_0_0_0__clip_path_polygon_0px_0px[HDI value]),"")</f>
        <v>84</v>
      </c>
    </row>
    <row r="86" spans="1:6" x14ac:dyDescent="0.25">
      <c r="A86">
        <v>104</v>
      </c>
      <c r="B86" t="s">
        <v>13</v>
      </c>
      <c r="C86" t="s">
        <v>178</v>
      </c>
      <c r="D86">
        <v>0.72899999999999998</v>
      </c>
      <c r="E86" t="s">
        <v>17</v>
      </c>
      <c r="F86">
        <f>IFERROR(RANK(mw_parser_output__sr_only_border_0_clip_rect_0_0_0_0__clip_path_polygon_0px_0px[[#This Row],[HDI value]],mw_parser_output__sr_only_border_0_clip_rect_0_0_0_0__clip_path_polygon_0px_0px[HDI value]),"")</f>
        <v>85</v>
      </c>
    </row>
    <row r="87" spans="1:6" x14ac:dyDescent="0.25">
      <c r="A87">
        <v>105</v>
      </c>
      <c r="B87" t="s">
        <v>121</v>
      </c>
      <c r="C87" t="s">
        <v>179</v>
      </c>
      <c r="D87">
        <v>0.72799999999999998</v>
      </c>
      <c r="E87" t="s">
        <v>180</v>
      </c>
      <c r="F87">
        <f>IFERROR(RANK(mw_parser_output__sr_only_border_0_clip_rect_0_0_0_0__clip_path_polygon_0px_0px[[#This Row],[HDI value]],mw_parser_output__sr_only_border_0_clip_rect_0_0_0_0__clip_path_polygon_0px_0px[HDI value]),"")</f>
        <v>86</v>
      </c>
    </row>
    <row r="88" spans="1:6" x14ac:dyDescent="0.25">
      <c r="A88">
        <v>106</v>
      </c>
      <c r="B88" t="s">
        <v>66</v>
      </c>
      <c r="C88" t="s">
        <v>181</v>
      </c>
      <c r="D88">
        <v>0.72699999999999998</v>
      </c>
      <c r="E88" t="s">
        <v>182</v>
      </c>
      <c r="F88">
        <f>IFERROR(RANK(mw_parser_output__sr_only_border_0_clip_rect_0_0_0_0__clip_path_polygon_0px_0px[[#This Row],[HDI value]],mw_parser_output__sr_only_border_0_clip_rect_0_0_0_0__clip_path_polygon_0px_0px[HDI value]),"")</f>
        <v>87</v>
      </c>
    </row>
    <row r="89" spans="1:6" x14ac:dyDescent="0.25">
      <c r="A89">
        <v>107</v>
      </c>
      <c r="B89" t="s">
        <v>34</v>
      </c>
      <c r="C89" t="s">
        <v>183</v>
      </c>
      <c r="D89">
        <v>0.72599999999999998</v>
      </c>
      <c r="E89" t="s">
        <v>184</v>
      </c>
      <c r="F89">
        <f>IFERROR(RANK(mw_parser_output__sr_only_border_0_clip_rect_0_0_0_0__clip_path_polygon_0px_0px[[#This Row],[HDI value]],mw_parser_output__sr_only_border_0_clip_rect_0_0_0_0__clip_path_polygon_0px_0px[HDI value]),"")</f>
        <v>88</v>
      </c>
    </row>
    <row r="90" spans="1:6" x14ac:dyDescent="0.25">
      <c r="A90">
        <v>108</v>
      </c>
      <c r="B90" t="s">
        <v>84</v>
      </c>
      <c r="C90" t="s">
        <v>185</v>
      </c>
      <c r="D90">
        <v>0.72499999999999998</v>
      </c>
      <c r="E90" t="s">
        <v>186</v>
      </c>
      <c r="F90">
        <f>IFERROR(RANK(mw_parser_output__sr_only_border_0_clip_rect_0_0_0_0__clip_path_polygon_0px_0px[[#This Row],[HDI value]],mw_parser_output__sr_only_border_0_clip_rect_0_0_0_0__clip_path_polygon_0px_0px[HDI value]),"")</f>
        <v>89</v>
      </c>
    </row>
    <row r="91" spans="1:6" x14ac:dyDescent="0.25">
      <c r="A91">
        <v>109</v>
      </c>
      <c r="B91" t="s">
        <v>187</v>
      </c>
      <c r="C91" t="s">
        <v>188</v>
      </c>
      <c r="D91">
        <v>0.72299999999999998</v>
      </c>
      <c r="E91" t="s">
        <v>158</v>
      </c>
      <c r="F91">
        <f>IFERROR(RANK(mw_parser_output__sr_only_border_0_clip_rect_0_0_0_0__clip_path_polygon_0px_0px[[#This Row],[HDI value]],mw_parser_output__sr_only_border_0_clip_rect_0_0_0_0__clip_path_polygon_0px_0px[HDI value]),"")</f>
        <v>90</v>
      </c>
    </row>
    <row r="92" spans="1:6" x14ac:dyDescent="0.25">
      <c r="A92">
        <v>110</v>
      </c>
      <c r="B92" t="s">
        <v>66</v>
      </c>
      <c r="C92" t="s">
        <v>189</v>
      </c>
      <c r="D92">
        <v>0.71699999999999997</v>
      </c>
      <c r="E92" t="s">
        <v>58</v>
      </c>
      <c r="F92">
        <f>IFERROR(RANK(mw_parser_output__sr_only_border_0_clip_rect_0_0_0_0__clip_path_polygon_0px_0px[[#This Row],[HDI value]],mw_parser_output__sr_only_border_0_clip_rect_0_0_0_0__clip_path_polygon_0px_0px[HDI value]),"")</f>
        <v>91</v>
      </c>
    </row>
    <row r="93" spans="1:6" x14ac:dyDescent="0.25">
      <c r="A93">
        <v>111</v>
      </c>
      <c r="B93" t="s">
        <v>13</v>
      </c>
      <c r="C93" t="s">
        <v>190</v>
      </c>
      <c r="D93">
        <v>0.71599999999999997</v>
      </c>
      <c r="E93" t="s">
        <v>50</v>
      </c>
      <c r="F93">
        <f>IFERROR(RANK(mw_parser_output__sr_only_border_0_clip_rect_0_0_0_0__clip_path_polygon_0px_0px[[#This Row],[HDI value]],mw_parser_output__sr_only_border_0_clip_rect_0_0_0_0__clip_path_polygon_0px_0px[HDI value]),"")</f>
        <v>92</v>
      </c>
    </row>
    <row r="94" spans="1:6" x14ac:dyDescent="0.25">
      <c r="A94">
        <v>112</v>
      </c>
      <c r="B94" t="s">
        <v>8</v>
      </c>
      <c r="C94" t="s">
        <v>191</v>
      </c>
      <c r="D94">
        <v>0.71299999999999997</v>
      </c>
      <c r="E94" t="s">
        <v>192</v>
      </c>
      <c r="F94">
        <f>IFERROR(RANK(mw_parser_output__sr_only_border_0_clip_rect_0_0_0_0__clip_path_polygon_0px_0px[[#This Row],[HDI value]],mw_parser_output__sr_only_border_0_clip_rect_0_0_0_0__clip_path_polygon_0px_0px[HDI value]),"")</f>
        <v>93</v>
      </c>
    </row>
    <row r="95" spans="1:6" x14ac:dyDescent="0.25">
      <c r="A95">
        <v>113</v>
      </c>
      <c r="B95" t="s">
        <v>13</v>
      </c>
      <c r="C95" t="s">
        <v>193</v>
      </c>
      <c r="D95">
        <v>0.71</v>
      </c>
      <c r="E95" t="s">
        <v>63</v>
      </c>
      <c r="F95">
        <f>IFERROR(RANK(mw_parser_output__sr_only_border_0_clip_rect_0_0_0_0__clip_path_polygon_0px_0px[[#This Row],[HDI value]],mw_parser_output__sr_only_border_0_clip_rect_0_0_0_0__clip_path_polygon_0px_0px[HDI value]),"")</f>
        <v>94</v>
      </c>
    </row>
    <row r="96" spans="1:6" x14ac:dyDescent="0.25">
      <c r="A96">
        <v>114</v>
      </c>
      <c r="B96" t="s">
        <v>40</v>
      </c>
      <c r="C96" t="s">
        <v>194</v>
      </c>
      <c r="D96">
        <v>0.70799999999999996</v>
      </c>
      <c r="E96" t="s">
        <v>195</v>
      </c>
      <c r="F96">
        <f>IFERROR(RANK(mw_parser_output__sr_only_border_0_clip_rect_0_0_0_0__clip_path_polygon_0px_0px[[#This Row],[HDI value]],mw_parser_output__sr_only_border_0_clip_rect_0_0_0_0__clip_path_polygon_0px_0px[HDI value]),"")</f>
        <v>95</v>
      </c>
    </row>
    <row r="97" spans="1:6" x14ac:dyDescent="0.25">
      <c r="A97">
        <v>115</v>
      </c>
      <c r="B97" t="s">
        <v>34</v>
      </c>
      <c r="C97" t="s">
        <v>196</v>
      </c>
      <c r="D97">
        <v>0.70599999999999996</v>
      </c>
      <c r="E97" t="s">
        <v>169</v>
      </c>
      <c r="F97">
        <f>IFERROR(RANK(mw_parser_output__sr_only_border_0_clip_rect_0_0_0_0__clip_path_polygon_0px_0px[[#This Row],[HDI value]],mw_parser_output__sr_only_border_0_clip_rect_0_0_0_0__clip_path_polygon_0px_0px[HDI value]),"")</f>
        <v>96</v>
      </c>
    </row>
    <row r="98" spans="1:6" x14ac:dyDescent="0.25">
      <c r="A98">
        <v>116</v>
      </c>
      <c r="B98" t="s">
        <v>34</v>
      </c>
      <c r="C98" t="s">
        <v>197</v>
      </c>
      <c r="D98">
        <v>0.70199999999999996</v>
      </c>
      <c r="E98" t="s">
        <v>198</v>
      </c>
      <c r="F98">
        <f>IFERROR(RANK(mw_parser_output__sr_only_border_0_clip_rect_0_0_0_0__clip_path_polygon_0px_0px[[#This Row],[HDI value]],mw_parser_output__sr_only_border_0_clip_rect_0_0_0_0__clip_path_polygon_0px_0px[HDI value]),"")</f>
        <v>97</v>
      </c>
    </row>
    <row r="99" spans="1:6" x14ac:dyDescent="0.25">
      <c r="A99">
        <v>117</v>
      </c>
      <c r="B99" t="s">
        <v>8</v>
      </c>
      <c r="C99" t="s">
        <v>199</v>
      </c>
      <c r="D99">
        <v>0.70099999999999996</v>
      </c>
      <c r="E99" t="s">
        <v>98</v>
      </c>
      <c r="F99">
        <f>IFERROR(RANK(mw_parser_output__sr_only_border_0_clip_rect_0_0_0_0__clip_path_polygon_0px_0px[[#This Row],[HDI value]],mw_parser_output__sr_only_border_0_clip_rect_0_0_0_0__clip_path_polygon_0px_0px[HDI value]),"")</f>
        <v>98</v>
      </c>
    </row>
    <row r="100" spans="1:6" x14ac:dyDescent="0.25">
      <c r="A100">
        <v>118</v>
      </c>
      <c r="B100" t="s">
        <v>121</v>
      </c>
      <c r="C100" t="s">
        <v>200</v>
      </c>
      <c r="D100">
        <v>0.7</v>
      </c>
      <c r="E100" t="s">
        <v>29</v>
      </c>
      <c r="F100">
        <f>IFERROR(RANK(mw_parser_output__sr_only_border_0_clip_rect_0_0_0_0__clip_path_polygon_0px_0px[[#This Row],[HDI value]],mw_parser_output__sr_only_border_0_clip_rect_0_0_0_0__clip_path_polygon_0px_0px[HDI value]),"")</f>
        <v>99</v>
      </c>
    </row>
    <row r="101" spans="1:6" x14ac:dyDescent="0.25">
      <c r="A101">
        <v>119</v>
      </c>
      <c r="B101" t="s">
        <v>201</v>
      </c>
      <c r="C101" t="s">
        <v>202</v>
      </c>
      <c r="D101">
        <v>0.69899999999999995</v>
      </c>
      <c r="E101" t="s">
        <v>142</v>
      </c>
      <c r="F101">
        <f>IFERROR(RANK(mw_parser_output__sr_only_border_0_clip_rect_0_0_0_0__clip_path_polygon_0px_0px[[#This Row],[HDI value]],mw_parser_output__sr_only_border_0_clip_rect_0_0_0_0__clip_path_polygon_0px_0px[HDI value]),"")</f>
        <v>100</v>
      </c>
    </row>
    <row r="102" spans="1:6" x14ac:dyDescent="0.25">
      <c r="A102">
        <v>120</v>
      </c>
      <c r="B102" t="s">
        <v>40</v>
      </c>
      <c r="C102" t="s">
        <v>203</v>
      </c>
      <c r="D102">
        <v>0.69799999999999995</v>
      </c>
      <c r="E102" t="s">
        <v>204</v>
      </c>
      <c r="F102">
        <f>IFERROR(RANK(mw_parser_output__sr_only_border_0_clip_rect_0_0_0_0__clip_path_polygon_0px_0px[[#This Row],[HDI value]],mw_parser_output__sr_only_border_0_clip_rect_0_0_0_0__clip_path_polygon_0px_0px[HDI value]),"")</f>
        <v>101</v>
      </c>
    </row>
    <row r="103" spans="1:6" x14ac:dyDescent="0.25">
      <c r="A103">
        <v>122</v>
      </c>
      <c r="B103" t="s">
        <v>88</v>
      </c>
      <c r="C103" t="s">
        <v>206</v>
      </c>
      <c r="D103">
        <v>0.69599999999999995</v>
      </c>
      <c r="E103" t="s">
        <v>207</v>
      </c>
      <c r="F103">
        <f>IFERROR(RANK(mw_parser_output__sr_only_border_0_clip_rect_0_0_0_0__clip_path_polygon_0px_0px[[#This Row],[HDI value]],mw_parser_output__sr_only_border_0_clip_rect_0_0_0_0__clip_path_polygon_0px_0px[HDI value]),"")</f>
        <v>102</v>
      </c>
    </row>
    <row r="104" spans="1:6" x14ac:dyDescent="0.25">
      <c r="A104">
        <v>123</v>
      </c>
      <c r="B104" t="s">
        <v>66</v>
      </c>
      <c r="C104" t="s">
        <v>208</v>
      </c>
      <c r="D104">
        <v>0.69299999999999995</v>
      </c>
      <c r="E104" t="s">
        <v>209</v>
      </c>
      <c r="F104">
        <f>IFERROR(RANK(mw_parser_output__sr_only_border_0_clip_rect_0_0_0_0__clip_path_polygon_0px_0px[[#This Row],[HDI value]],mw_parser_output__sr_only_border_0_clip_rect_0_0_0_0__clip_path_polygon_0px_0px[HDI value]),"")</f>
        <v>103</v>
      </c>
    </row>
    <row r="105" spans="1:6" x14ac:dyDescent="0.25">
      <c r="A105">
        <v>124</v>
      </c>
      <c r="B105" t="s">
        <v>151</v>
      </c>
      <c r="C105" t="s">
        <v>210</v>
      </c>
      <c r="D105">
        <v>0.69</v>
      </c>
      <c r="E105" t="s">
        <v>186</v>
      </c>
      <c r="F105">
        <f>IFERROR(RANK(mw_parser_output__sr_only_border_0_clip_rect_0_0_0_0__clip_path_polygon_0px_0px[[#This Row],[HDI value]],mw_parser_output__sr_only_border_0_clip_rect_0_0_0_0__clip_path_polygon_0px_0px[HDI value]),"")</f>
        <v>104</v>
      </c>
    </row>
    <row r="106" spans="1:6" x14ac:dyDescent="0.25">
      <c r="A106">
        <v>125</v>
      </c>
      <c r="B106" t="s">
        <v>84</v>
      </c>
      <c r="C106" t="s">
        <v>211</v>
      </c>
      <c r="D106">
        <v>0.68100000000000005</v>
      </c>
      <c r="E106" t="s">
        <v>212</v>
      </c>
      <c r="F106">
        <f>IFERROR(RANK(mw_parser_output__sr_only_border_0_clip_rect_0_0_0_0__clip_path_polygon_0px_0px[[#This Row],[HDI value]],mw_parser_output__sr_only_border_0_clip_rect_0_0_0_0__clip_path_polygon_0px_0px[HDI value]),"")</f>
        <v>105</v>
      </c>
    </row>
    <row r="107" spans="1:6" x14ac:dyDescent="0.25">
      <c r="A107">
        <v>126</v>
      </c>
      <c r="B107" t="s">
        <v>13</v>
      </c>
      <c r="C107" t="s">
        <v>213</v>
      </c>
      <c r="D107">
        <v>0.67900000000000005</v>
      </c>
      <c r="E107" t="s">
        <v>214</v>
      </c>
      <c r="F107">
        <f>IFERROR(RANK(mw_parser_output__sr_only_border_0_clip_rect_0_0_0_0__clip_path_polygon_0px_0px[[#This Row],[HDI value]],mw_parser_output__sr_only_border_0_clip_rect_0_0_0_0__clip_path_polygon_0px_0px[HDI value]),"")</f>
        <v>106</v>
      </c>
    </row>
    <row r="108" spans="1:6" x14ac:dyDescent="0.25">
      <c r="A108">
        <v>127</v>
      </c>
      <c r="B108" t="s">
        <v>53</v>
      </c>
      <c r="C108" t="s">
        <v>215</v>
      </c>
      <c r="D108">
        <v>0.67400000000000004</v>
      </c>
      <c r="E108" t="s">
        <v>52</v>
      </c>
      <c r="F108">
        <f>IFERROR(RANK(mw_parser_output__sr_only_border_0_clip_rect_0_0_0_0__clip_path_polygon_0px_0px[[#This Row],[HDI value]],mw_parser_output__sr_only_border_0_clip_rect_0_0_0_0__clip_path_polygon_0px_0px[HDI value]),"")</f>
        <v>107</v>
      </c>
    </row>
    <row r="109" spans="1:6" x14ac:dyDescent="0.25">
      <c r="A109">
        <v>128</v>
      </c>
      <c r="B109" t="s">
        <v>21</v>
      </c>
      <c r="C109" t="s">
        <v>216</v>
      </c>
      <c r="D109">
        <v>0.67300000000000004</v>
      </c>
      <c r="E109" t="s">
        <v>217</v>
      </c>
      <c r="F109">
        <f>IFERROR(RANK(mw_parser_output__sr_only_border_0_clip_rect_0_0_0_0__clip_path_polygon_0px_0px[[#This Row],[HDI value]],mw_parser_output__sr_only_border_0_clip_rect_0_0_0_0__clip_path_polygon_0px_0px[HDI value]),"")</f>
        <v>108</v>
      </c>
    </row>
    <row r="110" spans="1:6" x14ac:dyDescent="0.25">
      <c r="A110">
        <v>129</v>
      </c>
      <c r="B110" t="s">
        <v>124</v>
      </c>
      <c r="C110" t="s">
        <v>218</v>
      </c>
      <c r="D110">
        <v>0.67</v>
      </c>
      <c r="E110" t="s">
        <v>219</v>
      </c>
      <c r="F110">
        <f>IFERROR(RANK(mw_parser_output__sr_only_border_0_clip_rect_0_0_0_0__clip_path_polygon_0px_0px[[#This Row],[HDI value]],mw_parser_output__sr_only_border_0_clip_rect_0_0_0_0__clip_path_polygon_0px_0px[HDI value]),"")</f>
        <v>109</v>
      </c>
    </row>
    <row r="111" spans="1:6" x14ac:dyDescent="0.25">
      <c r="A111">
        <v>130</v>
      </c>
      <c r="B111" t="s">
        <v>5</v>
      </c>
      <c r="C111" t="s">
        <v>220</v>
      </c>
      <c r="D111">
        <v>0.66900000000000004</v>
      </c>
      <c r="E111" t="s">
        <v>221</v>
      </c>
      <c r="F111">
        <f>IFERROR(RANK(mw_parser_output__sr_only_border_0_clip_rect_0_0_0_0__clip_path_polygon_0px_0px[[#This Row],[HDI value]],mw_parser_output__sr_only_border_0_clip_rect_0_0_0_0__clip_path_polygon_0px_0px[HDI value]),"")</f>
        <v>110</v>
      </c>
    </row>
    <row r="112" spans="1:6" x14ac:dyDescent="0.25">
      <c r="A112">
        <v>131</v>
      </c>
      <c r="B112" t="s">
        <v>34</v>
      </c>
      <c r="C112" t="s">
        <v>222</v>
      </c>
      <c r="D112">
        <v>0.66100000000000003</v>
      </c>
      <c r="E112" t="s">
        <v>94</v>
      </c>
      <c r="F112">
        <f>IFERROR(RANK(mw_parser_output__sr_only_border_0_clip_rect_0_0_0_0__clip_path_polygon_0px_0px[[#This Row],[HDI value]],mw_parser_output__sr_only_border_0_clip_rect_0_0_0_0__clip_path_polygon_0px_0px[HDI value]),"")</f>
        <v>111</v>
      </c>
    </row>
    <row r="113" spans="1:6" x14ac:dyDescent="0.25">
      <c r="A113">
        <v>132</v>
      </c>
      <c r="B113" t="s">
        <v>34</v>
      </c>
      <c r="C113" t="s">
        <v>223</v>
      </c>
      <c r="D113">
        <v>0.65300000000000002</v>
      </c>
      <c r="E113" t="s">
        <v>115</v>
      </c>
      <c r="F113">
        <f>IFERROR(RANK(mw_parser_output__sr_only_border_0_clip_rect_0_0_0_0__clip_path_polygon_0px_0px[[#This Row],[HDI value]],mw_parser_output__sr_only_border_0_clip_rect_0_0_0_0__clip_path_polygon_0px_0px[HDI value]),"")</f>
        <v>112</v>
      </c>
    </row>
    <row r="114" spans="1:6" x14ac:dyDescent="0.25">
      <c r="A114">
        <v>133</v>
      </c>
      <c r="B114" t="s">
        <v>53</v>
      </c>
      <c r="C114" t="s">
        <v>224</v>
      </c>
      <c r="D114">
        <v>0.65</v>
      </c>
      <c r="E114" t="s">
        <v>110</v>
      </c>
      <c r="F114">
        <f>IFERROR(RANK(mw_parser_output__sr_only_border_0_clip_rect_0_0_0_0__clip_path_polygon_0px_0px[[#This Row],[HDI value]],mw_parser_output__sr_only_border_0_clip_rect_0_0_0_0__clip_path_polygon_0px_0px[HDI value]),"")</f>
        <v>113</v>
      </c>
    </row>
    <row r="115" spans="1:6" x14ac:dyDescent="0.25">
      <c r="A115">
        <v>134</v>
      </c>
      <c r="B115" t="s">
        <v>53</v>
      </c>
      <c r="C115" t="s">
        <v>225</v>
      </c>
      <c r="D115">
        <v>0.64400000000000002</v>
      </c>
      <c r="E115" t="s">
        <v>226</v>
      </c>
      <c r="F115">
        <f>IFERROR(RANK(mw_parser_output__sr_only_border_0_clip_rect_0_0_0_0__clip_path_polygon_0px_0px[[#This Row],[HDI value]],mw_parser_output__sr_only_border_0_clip_rect_0_0_0_0__clip_path_polygon_0px_0px[HDI value]),"")</f>
        <v>114</v>
      </c>
    </row>
    <row r="116" spans="1:6" x14ac:dyDescent="0.25">
      <c r="A116">
        <v>135</v>
      </c>
      <c r="B116" t="s">
        <v>53</v>
      </c>
      <c r="C116" t="s">
        <v>227</v>
      </c>
      <c r="D116">
        <v>0.63400000000000001</v>
      </c>
      <c r="E116" t="s">
        <v>36</v>
      </c>
      <c r="F116">
        <f>IFERROR(RANK(mw_parser_output__sr_only_border_0_clip_rect_0_0_0_0__clip_path_polygon_0px_0px[[#This Row],[HDI value]],mw_parser_output__sr_only_border_0_clip_rect_0_0_0_0__clip_path_polygon_0px_0px[HDI value]),"")</f>
        <v>115</v>
      </c>
    </row>
    <row r="117" spans="1:6" x14ac:dyDescent="0.25">
      <c r="A117">
        <v>136</v>
      </c>
      <c r="B117" t="s">
        <v>21</v>
      </c>
      <c r="C117" t="s">
        <v>228</v>
      </c>
      <c r="D117">
        <v>0.629</v>
      </c>
      <c r="E117" t="s">
        <v>52</v>
      </c>
      <c r="F117">
        <f>IFERROR(RANK(mw_parser_output__sr_only_border_0_clip_rect_0_0_0_0__clip_path_polygon_0px_0px[[#This Row],[HDI value]],mw_parser_output__sr_only_border_0_clip_rect_0_0_0_0__clip_path_polygon_0px_0px[HDI value]),"")</f>
        <v>116</v>
      </c>
    </row>
    <row r="118" spans="1:6" x14ac:dyDescent="0.25">
      <c r="A118">
        <v>137</v>
      </c>
      <c r="B118" t="s">
        <v>13</v>
      </c>
      <c r="C118" t="s">
        <v>229</v>
      </c>
      <c r="D118">
        <v>0.628</v>
      </c>
      <c r="E118" t="s">
        <v>214</v>
      </c>
      <c r="F118">
        <f>IFERROR(RANK(mw_parser_output__sr_only_border_0_clip_rect_0_0_0_0__clip_path_polygon_0px_0px[[#This Row],[HDI value]],mw_parser_output__sr_only_border_0_clip_rect_0_0_0_0__clip_path_polygon_0px_0px[HDI value]),"")</f>
        <v>117</v>
      </c>
    </row>
    <row r="119" spans="1:6" x14ac:dyDescent="0.25">
      <c r="A119">
        <v>138</v>
      </c>
      <c r="B119" t="s">
        <v>8</v>
      </c>
      <c r="C119" t="s">
        <v>230</v>
      </c>
      <c r="D119">
        <v>0.624</v>
      </c>
      <c r="E119" t="s">
        <v>15</v>
      </c>
      <c r="F119">
        <f>IFERROR(RANK(mw_parser_output__sr_only_border_0_clip_rect_0_0_0_0__clip_path_polygon_0px_0px[[#This Row],[HDI value]],mw_parser_output__sr_only_border_0_clip_rect_0_0_0_0__clip_path_polygon_0px_0px[HDI value]),"")</f>
        <v>118</v>
      </c>
    </row>
    <row r="120" spans="1:6" x14ac:dyDescent="0.25">
      <c r="A120">
        <v>139</v>
      </c>
      <c r="B120" t="s">
        <v>13</v>
      </c>
      <c r="C120" t="s">
        <v>231</v>
      </c>
      <c r="D120">
        <v>0.62</v>
      </c>
      <c r="E120" t="s">
        <v>232</v>
      </c>
      <c r="F120">
        <f>IFERROR(RANK(mw_parser_output__sr_only_border_0_clip_rect_0_0_0_0__clip_path_polygon_0px_0px[[#This Row],[HDI value]],mw_parser_output__sr_only_border_0_clip_rect_0_0_0_0__clip_path_polygon_0px_0px[HDI value]),"")</f>
        <v>119</v>
      </c>
    </row>
    <row r="121" spans="1:6" x14ac:dyDescent="0.25">
      <c r="A121">
        <v>140</v>
      </c>
      <c r="B121" t="s">
        <v>53</v>
      </c>
      <c r="C121" t="s">
        <v>233</v>
      </c>
      <c r="D121">
        <v>0.61399999999999999</v>
      </c>
      <c r="E121" t="s">
        <v>58</v>
      </c>
      <c r="F121">
        <f>IFERROR(RANK(mw_parser_output__sr_only_border_0_clip_rect_0_0_0_0__clip_path_polygon_0px_0px[[#This Row],[HDI value]],mw_parser_output__sr_only_border_0_clip_rect_0_0_0_0__clip_path_polygon_0px_0px[HDI value]),"")</f>
        <v>120</v>
      </c>
    </row>
    <row r="122" spans="1:6" x14ac:dyDescent="0.25">
      <c r="A122">
        <v>141</v>
      </c>
      <c r="B122" t="s">
        <v>13</v>
      </c>
      <c r="C122" t="s">
        <v>234</v>
      </c>
      <c r="D122">
        <v>0.61299999999999999</v>
      </c>
      <c r="E122" t="s">
        <v>235</v>
      </c>
      <c r="F122">
        <f>IFERROR(RANK(mw_parser_output__sr_only_border_0_clip_rect_0_0_0_0__clip_path_polygon_0px_0px[[#This Row],[HDI value]],mw_parser_output__sr_only_border_0_clip_rect_0_0_0_0__clip_path_polygon_0px_0px[HDI value]),"")</f>
        <v>121</v>
      </c>
    </row>
    <row r="123" spans="1:6" x14ac:dyDescent="0.25">
      <c r="A123">
        <v>142</v>
      </c>
      <c r="B123" t="s">
        <v>40</v>
      </c>
      <c r="C123" t="s">
        <v>236</v>
      </c>
      <c r="D123">
        <v>0.61</v>
      </c>
      <c r="E123" t="s">
        <v>237</v>
      </c>
      <c r="F123">
        <f>IFERROR(RANK(mw_parser_output__sr_only_border_0_clip_rect_0_0_0_0__clip_path_polygon_0px_0px[[#This Row],[HDI value]],mw_parser_output__sr_only_border_0_clip_rect_0_0_0_0__clip_path_polygon_0px_0px[HDI value]),"")</f>
        <v>122</v>
      </c>
    </row>
    <row r="124" spans="1:6" x14ac:dyDescent="0.25">
      <c r="A124">
        <v>144</v>
      </c>
      <c r="B124" t="s">
        <v>84</v>
      </c>
      <c r="C124" t="s">
        <v>239</v>
      </c>
      <c r="D124">
        <v>0.60799999999999998</v>
      </c>
      <c r="E124" t="s">
        <v>219</v>
      </c>
      <c r="F124">
        <f>IFERROR(RANK(mw_parser_output__sr_only_border_0_clip_rect_0_0_0_0__clip_path_polygon_0px_0px[[#This Row],[HDI value]],mw_parser_output__sr_only_border_0_clip_rect_0_0_0_0__clip_path_polygon_0px_0px[HDI value]),"")</f>
        <v>123</v>
      </c>
    </row>
    <row r="125" spans="1:6" x14ac:dyDescent="0.25">
      <c r="A125">
        <v>145</v>
      </c>
      <c r="B125" t="s">
        <v>8</v>
      </c>
      <c r="C125" t="s">
        <v>240</v>
      </c>
      <c r="D125">
        <v>0.60199999999999998</v>
      </c>
      <c r="E125" t="s">
        <v>129</v>
      </c>
      <c r="F125">
        <f>IFERROR(RANK(mw_parser_output__sr_only_border_0_clip_rect_0_0_0_0__clip_path_polygon_0px_0px[[#This Row],[HDI value]],mw_parser_output__sr_only_border_0_clip_rect_0_0_0_0__clip_path_polygon_0px_0px[HDI value]),"")</f>
        <v>124</v>
      </c>
    </row>
    <row r="126" spans="1:6" x14ac:dyDescent="0.25">
      <c r="A126">
        <v>146</v>
      </c>
      <c r="B126" t="s">
        <v>21</v>
      </c>
      <c r="C126" t="s">
        <v>241</v>
      </c>
      <c r="D126">
        <v>0.60099999999999998</v>
      </c>
      <c r="E126" t="s">
        <v>242</v>
      </c>
      <c r="F126">
        <f>IFERROR(RANK(mw_parser_output__sr_only_border_0_clip_rect_0_0_0_0__clip_path_polygon_0px_0px[[#This Row],[HDI value]],mw_parser_output__sr_only_border_0_clip_rect_0_0_0_0__clip_path_polygon_0px_0px[HDI value]),"")</f>
        <v>125</v>
      </c>
    </row>
    <row r="127" spans="1:6" x14ac:dyDescent="0.25">
      <c r="A127">
        <v>148</v>
      </c>
      <c r="B127" t="s">
        <v>13</v>
      </c>
      <c r="C127" t="s">
        <v>245</v>
      </c>
      <c r="D127">
        <v>0.6</v>
      </c>
      <c r="E127" t="s">
        <v>242</v>
      </c>
      <c r="F127">
        <f>IFERROR(RANK(mw_parser_output__sr_only_border_0_clip_rect_0_0_0_0__clip_path_polygon_0px_0px[[#This Row],[HDI value]],mw_parser_output__sr_only_border_0_clip_rect_0_0_0_0__clip_path_polygon_0px_0px[HDI value]),"")</f>
        <v>126</v>
      </c>
    </row>
    <row r="128" spans="1:6" x14ac:dyDescent="0.25">
      <c r="A128">
        <v>149</v>
      </c>
      <c r="B128" t="s">
        <v>84</v>
      </c>
      <c r="C128" t="s">
        <v>246</v>
      </c>
      <c r="D128">
        <v>0.59299999999999997</v>
      </c>
      <c r="E128" t="s">
        <v>144</v>
      </c>
      <c r="F128">
        <f>IFERROR(RANK(mw_parser_output__sr_only_border_0_clip_rect_0_0_0_0__clip_path_polygon_0px_0px[[#This Row],[HDI value]],mw_parser_output__sr_only_border_0_clip_rect_0_0_0_0__clip_path_polygon_0px_0px[HDI value]),"")</f>
        <v>127</v>
      </c>
    </row>
    <row r="129" spans="1:6" x14ac:dyDescent="0.25">
      <c r="A129">
        <v>150</v>
      </c>
      <c r="B129" t="s">
        <v>40</v>
      </c>
      <c r="C129" t="s">
        <v>247</v>
      </c>
      <c r="D129">
        <v>0.59099999999999997</v>
      </c>
      <c r="E129" t="s">
        <v>248</v>
      </c>
      <c r="F129">
        <f>IFERROR(RANK(mw_parser_output__sr_only_border_0_clip_rect_0_0_0_0__clip_path_polygon_0px_0px[[#This Row],[HDI value]],mw_parser_output__sr_only_border_0_clip_rect_0_0_0_0__clip_path_polygon_0px_0px[HDI value]),"")</f>
        <v>128</v>
      </c>
    </row>
    <row r="130" spans="1:6" x14ac:dyDescent="0.25">
      <c r="A130">
        <v>151</v>
      </c>
      <c r="B130" t="s">
        <v>8</v>
      </c>
      <c r="C130" t="s">
        <v>249</v>
      </c>
      <c r="D130">
        <v>0.58699999999999997</v>
      </c>
      <c r="E130" t="s">
        <v>90</v>
      </c>
      <c r="F130">
        <f>IFERROR(RANK(mw_parser_output__sr_only_border_0_clip_rect_0_0_0_0__clip_path_polygon_0px_0px[[#This Row],[HDI value]],mw_parser_output__sr_only_border_0_clip_rect_0_0_0_0__clip_path_polygon_0px_0px[HDI value]),"")</f>
        <v>129</v>
      </c>
    </row>
    <row r="131" spans="1:6" x14ac:dyDescent="0.25">
      <c r="A131">
        <v>152</v>
      </c>
      <c r="B131" t="s">
        <v>21</v>
      </c>
      <c r="C131" t="s">
        <v>250</v>
      </c>
      <c r="D131">
        <v>0.58599999999999997</v>
      </c>
      <c r="E131" t="s">
        <v>251</v>
      </c>
      <c r="F131">
        <f>IFERROR(RANK(mw_parser_output__sr_only_border_0_clip_rect_0_0_0_0__clip_path_polygon_0px_0px[[#This Row],[HDI value]],mw_parser_output__sr_only_border_0_clip_rect_0_0_0_0__clip_path_polygon_0px_0px[HDI value]),"")</f>
        <v>130</v>
      </c>
    </row>
    <row r="132" spans="1:6" x14ac:dyDescent="0.25">
      <c r="A132">
        <v>153</v>
      </c>
      <c r="B132" t="s">
        <v>13</v>
      </c>
      <c r="C132" t="s">
        <v>252</v>
      </c>
      <c r="D132">
        <v>0.56899999999999995</v>
      </c>
      <c r="E132" t="s">
        <v>253</v>
      </c>
      <c r="F132">
        <f>IFERROR(RANK(mw_parser_output__sr_only_border_0_clip_rect_0_0_0_0__clip_path_polygon_0px_0px[[#This Row],[HDI value]],mw_parser_output__sr_only_border_0_clip_rect_0_0_0_0__clip_path_polygon_0px_0px[HDI value]),"")</f>
        <v>131</v>
      </c>
    </row>
    <row r="133" spans="1:6" x14ac:dyDescent="0.25">
      <c r="A133">
        <v>154</v>
      </c>
      <c r="B133" t="s">
        <v>40</v>
      </c>
      <c r="C133" t="s">
        <v>254</v>
      </c>
      <c r="D133">
        <v>0.56799999999999995</v>
      </c>
      <c r="E133" t="s">
        <v>255</v>
      </c>
      <c r="F133">
        <f>IFERROR(RANK(mw_parser_output__sr_only_border_0_clip_rect_0_0_0_0__clip_path_polygon_0px_0px[[#This Row],[HDI value]],mw_parser_output__sr_only_border_0_clip_rect_0_0_0_0__clip_path_polygon_0px_0px[HDI value]),"")</f>
        <v>132</v>
      </c>
    </row>
    <row r="134" spans="1:6" x14ac:dyDescent="0.25">
      <c r="A134">
        <v>155</v>
      </c>
      <c r="B134" t="s">
        <v>132</v>
      </c>
      <c r="C134" t="s">
        <v>256</v>
      </c>
      <c r="D134">
        <v>0.56599999999999995</v>
      </c>
      <c r="E134" t="s">
        <v>257</v>
      </c>
      <c r="F134">
        <f>IFERROR(RANK(mw_parser_output__sr_only_border_0_clip_rect_0_0_0_0__clip_path_polygon_0px_0px[[#This Row],[HDI value]],mw_parser_output__sr_only_border_0_clip_rect_0_0_0_0__clip_path_polygon_0px_0px[HDI value]),"")</f>
        <v>133</v>
      </c>
    </row>
    <row r="135" spans="1:6" x14ac:dyDescent="0.25">
      <c r="A135">
        <v>156</v>
      </c>
      <c r="B135" t="s">
        <v>53</v>
      </c>
      <c r="C135" t="s">
        <v>258</v>
      </c>
      <c r="D135">
        <v>0.56200000000000006</v>
      </c>
      <c r="E135" t="s">
        <v>36</v>
      </c>
      <c r="F135">
        <f>IFERROR(RANK(mw_parser_output__sr_only_border_0_clip_rect_0_0_0_0__clip_path_polygon_0px_0px[[#This Row],[HDI value]],mw_parser_output__sr_only_border_0_clip_rect_0_0_0_0__clip_path_polygon_0px_0px[HDI value]),"")</f>
        <v>134</v>
      </c>
    </row>
    <row r="136" spans="1:6" x14ac:dyDescent="0.25">
      <c r="A136">
        <v>157</v>
      </c>
      <c r="B136" t="s">
        <v>8</v>
      </c>
      <c r="C136" t="s">
        <v>259</v>
      </c>
      <c r="D136">
        <v>0.55700000000000005</v>
      </c>
      <c r="E136" t="s">
        <v>260</v>
      </c>
      <c r="F136">
        <f>IFERROR(RANK(mw_parser_output__sr_only_border_0_clip_rect_0_0_0_0__clip_path_polygon_0px_0px[[#This Row],[HDI value]],mw_parser_output__sr_only_border_0_clip_rect_0_0_0_0__clip_path_polygon_0px_0px[HDI value]),"")</f>
        <v>135</v>
      </c>
    </row>
    <row r="137" spans="1:6" x14ac:dyDescent="0.25">
      <c r="A137">
        <v>158</v>
      </c>
      <c r="B137" t="s">
        <v>8</v>
      </c>
      <c r="C137" t="s">
        <v>261</v>
      </c>
      <c r="D137">
        <v>0.55200000000000005</v>
      </c>
      <c r="E137" t="s">
        <v>262</v>
      </c>
      <c r="F137">
        <f>IFERROR(RANK(mw_parser_output__sr_only_border_0_clip_rect_0_0_0_0__clip_path_polygon_0px_0px[[#This Row],[HDI value]],mw_parser_output__sr_only_border_0_clip_rect_0_0_0_0__clip_path_polygon_0px_0px[HDI value]),"")</f>
        <v>136</v>
      </c>
    </row>
    <row r="138" spans="1:6" x14ac:dyDescent="0.25">
      <c r="A138">
        <v>159</v>
      </c>
      <c r="B138" t="s">
        <v>13</v>
      </c>
      <c r="C138" t="s">
        <v>263</v>
      </c>
      <c r="D138">
        <v>0.55000000000000004</v>
      </c>
      <c r="E138" t="s">
        <v>71</v>
      </c>
      <c r="F138">
        <f>IFERROR(RANK(mw_parser_output__sr_only_border_0_clip_rect_0_0_0_0__clip_path_polygon_0px_0px[[#This Row],[HDI value]],mw_parser_output__sr_only_border_0_clip_rect_0_0_0_0__clip_path_polygon_0px_0px[HDI value]),"")</f>
        <v>137</v>
      </c>
    </row>
    <row r="139" spans="1:6" x14ac:dyDescent="0.25">
      <c r="A139">
        <v>161</v>
      </c>
      <c r="B139" t="s">
        <v>40</v>
      </c>
      <c r="C139" t="s">
        <v>265</v>
      </c>
      <c r="D139">
        <v>0.54800000000000004</v>
      </c>
      <c r="E139" t="s">
        <v>134</v>
      </c>
      <c r="F139">
        <f>IFERROR(RANK(mw_parser_output__sr_only_border_0_clip_rect_0_0_0_0__clip_path_polygon_0px_0px[[#This Row],[HDI value]],mw_parser_output__sr_only_border_0_clip_rect_0_0_0_0__clip_path_polygon_0px_0px[HDI value]),"")</f>
        <v>138</v>
      </c>
    </row>
    <row r="140" spans="1:6" x14ac:dyDescent="0.25">
      <c r="A140">
        <v>163</v>
      </c>
      <c r="B140" t="s">
        <v>13</v>
      </c>
      <c r="C140" t="s">
        <v>267</v>
      </c>
      <c r="D140">
        <v>0.54700000000000004</v>
      </c>
      <c r="E140" t="s">
        <v>268</v>
      </c>
      <c r="F140">
        <f>IFERROR(RANK(mw_parser_output__sr_only_border_0_clip_rect_0_0_0_0__clip_path_polygon_0px_0px[[#This Row],[HDI value]],mw_parser_output__sr_only_border_0_clip_rect_0_0_0_0__clip_path_polygon_0px_0px[HDI value]),"")</f>
        <v>139</v>
      </c>
    </row>
    <row r="141" spans="1:6" x14ac:dyDescent="0.25">
      <c r="A141">
        <v>164</v>
      </c>
      <c r="B141" t="s">
        <v>21</v>
      </c>
      <c r="C141" t="s">
        <v>269</v>
      </c>
      <c r="D141">
        <v>0.54</v>
      </c>
      <c r="E141" t="s">
        <v>270</v>
      </c>
      <c r="F141">
        <f>IFERROR(RANK(mw_parser_output__sr_only_border_0_clip_rect_0_0_0_0__clip_path_polygon_0px_0px[[#This Row],[HDI value]],mw_parser_output__sr_only_border_0_clip_rect_0_0_0_0__clip_path_polygon_0px_0px[HDI value]),"")</f>
        <v>140</v>
      </c>
    </row>
    <row r="142" spans="1:6" x14ac:dyDescent="0.25">
      <c r="A142">
        <v>166</v>
      </c>
      <c r="B142" t="s">
        <v>53</v>
      </c>
      <c r="C142" t="s">
        <v>272</v>
      </c>
      <c r="D142">
        <v>0.53400000000000003</v>
      </c>
      <c r="E142" t="s">
        <v>273</v>
      </c>
      <c r="F142">
        <f>IFERROR(RANK(mw_parser_output__sr_only_border_0_clip_rect_0_0_0_0__clip_path_polygon_0px_0px[[#This Row],[HDI value]],mw_parser_output__sr_only_border_0_clip_rect_0_0_0_0__clip_path_polygon_0px_0px[HDI value]),"")</f>
        <v>141</v>
      </c>
    </row>
    <row r="143" spans="1:6" x14ac:dyDescent="0.25">
      <c r="A143">
        <v>167</v>
      </c>
      <c r="B143" t="s">
        <v>13</v>
      </c>
      <c r="C143" t="s">
        <v>274</v>
      </c>
      <c r="D143">
        <v>0.53200000000000003</v>
      </c>
      <c r="E143" t="s">
        <v>275</v>
      </c>
      <c r="F143">
        <f>IFERROR(RANK(mw_parser_output__sr_only_border_0_clip_rect_0_0_0_0__clip_path_polygon_0px_0px[[#This Row],[HDI value]],mw_parser_output__sr_only_border_0_clip_rect_0_0_0_0__clip_path_polygon_0px_0px[HDI value]),"")</f>
        <v>142</v>
      </c>
    </row>
    <row r="144" spans="1:6" x14ac:dyDescent="0.25">
      <c r="A144">
        <v>168</v>
      </c>
      <c r="B144" t="s">
        <v>5</v>
      </c>
      <c r="C144" t="s">
        <v>276</v>
      </c>
      <c r="D144">
        <v>0.52100000000000002</v>
      </c>
      <c r="E144" t="s">
        <v>235</v>
      </c>
      <c r="F144">
        <f>IFERROR(RANK(mw_parser_output__sr_only_border_0_clip_rect_0_0_0_0__clip_path_polygon_0px_0px[[#This Row],[HDI value]],mw_parser_output__sr_only_border_0_clip_rect_0_0_0_0__clip_path_polygon_0px_0px[HDI value]),"")</f>
        <v>143</v>
      </c>
    </row>
    <row r="145" spans="1:6" x14ac:dyDescent="0.25">
      <c r="A145">
        <v>169</v>
      </c>
      <c r="B145" t="s">
        <v>8</v>
      </c>
      <c r="C145" t="s">
        <v>277</v>
      </c>
      <c r="D145">
        <v>0.51700000000000002</v>
      </c>
      <c r="E145" t="s">
        <v>71</v>
      </c>
      <c r="F145">
        <f>IFERROR(RANK(mw_parser_output__sr_only_border_0_clip_rect_0_0_0_0__clip_path_polygon_0px_0px[[#This Row],[HDI value]],mw_parser_output__sr_only_border_0_clip_rect_0_0_0_0__clip_path_polygon_0px_0px[HDI value]),"")</f>
        <v>144</v>
      </c>
    </row>
    <row r="146" spans="1:6" x14ac:dyDescent="0.25">
      <c r="A146">
        <v>170</v>
      </c>
      <c r="B146" t="s">
        <v>66</v>
      </c>
      <c r="C146" t="s">
        <v>278</v>
      </c>
      <c r="D146">
        <v>0.51600000000000001</v>
      </c>
      <c r="E146" t="s">
        <v>63</v>
      </c>
      <c r="F146">
        <f>IFERROR(RANK(mw_parser_output__sr_only_border_0_clip_rect_0_0_0_0__clip_path_polygon_0px_0px[[#This Row],[HDI value]],mw_parser_output__sr_only_border_0_clip_rect_0_0_0_0__clip_path_polygon_0px_0px[HDI value]),"")</f>
        <v>145</v>
      </c>
    </row>
    <row r="147" spans="1:6" x14ac:dyDescent="0.25">
      <c r="A147">
        <v>171</v>
      </c>
      <c r="B147" t="s">
        <v>53</v>
      </c>
      <c r="C147" t="s">
        <v>279</v>
      </c>
      <c r="D147">
        <v>0.51500000000000001</v>
      </c>
      <c r="E147" t="s">
        <v>280</v>
      </c>
      <c r="F147">
        <f>IFERROR(RANK(mw_parser_output__sr_only_border_0_clip_rect_0_0_0_0__clip_path_polygon_0px_0px[[#This Row],[HDI value]],mw_parser_output__sr_only_border_0_clip_rect_0_0_0_0__clip_path_polygon_0px_0px[HDI value]),"")</f>
        <v>146</v>
      </c>
    </row>
    <row r="148" spans="1:6" x14ac:dyDescent="0.25">
      <c r="A148">
        <v>172</v>
      </c>
      <c r="B148" t="s">
        <v>8</v>
      </c>
      <c r="C148" t="s">
        <v>281</v>
      </c>
      <c r="D148">
        <v>0.50800000000000001</v>
      </c>
      <c r="E148" t="s">
        <v>153</v>
      </c>
      <c r="F148">
        <f>IFERROR(RANK(mw_parser_output__sr_only_border_0_clip_rect_0_0_0_0__clip_path_polygon_0px_0px[[#This Row],[HDI value]],mw_parser_output__sr_only_border_0_clip_rect_0_0_0_0__clip_path_polygon_0px_0px[HDI value]),"")</f>
        <v>147</v>
      </c>
    </row>
    <row r="149" spans="1:6" x14ac:dyDescent="0.25">
      <c r="A149">
        <v>173</v>
      </c>
      <c r="B149" t="s">
        <v>34</v>
      </c>
      <c r="C149" t="s">
        <v>282</v>
      </c>
      <c r="D149">
        <v>0.504</v>
      </c>
      <c r="E149" t="s">
        <v>115</v>
      </c>
      <c r="F149">
        <f>IFERROR(RANK(mw_parser_output__sr_only_border_0_clip_rect_0_0_0_0__clip_path_polygon_0px_0px[[#This Row],[HDI value]],mw_parser_output__sr_only_border_0_clip_rect_0_0_0_0__clip_path_polygon_0px_0px[HDI value]),"")</f>
        <v>148</v>
      </c>
    </row>
    <row r="150" spans="1:6" x14ac:dyDescent="0.25">
      <c r="A150">
        <v>174</v>
      </c>
      <c r="B150" t="s">
        <v>40</v>
      </c>
      <c r="C150" t="s">
        <v>283</v>
      </c>
      <c r="D150">
        <v>0.495</v>
      </c>
      <c r="E150" t="s">
        <v>244</v>
      </c>
      <c r="F150">
        <f>IFERROR(RANK(mw_parser_output__sr_only_border_0_clip_rect_0_0_0_0__clip_path_polygon_0px_0px[[#This Row],[HDI value]],mw_parser_output__sr_only_border_0_clip_rect_0_0_0_0__clip_path_polygon_0px_0px[HDI value]),"")</f>
        <v>149</v>
      </c>
    </row>
    <row r="151" spans="1:6" x14ac:dyDescent="0.25">
      <c r="A151">
        <v>175</v>
      </c>
      <c r="B151" t="s">
        <v>5</v>
      </c>
      <c r="C151" t="s">
        <v>284</v>
      </c>
      <c r="D151">
        <v>0.49299999999999999</v>
      </c>
      <c r="E151" t="s">
        <v>182</v>
      </c>
      <c r="F151">
        <f>IFERROR(RANK(mw_parser_output__sr_only_border_0_clip_rect_0_0_0_0__clip_path_polygon_0px_0px[[#This Row],[HDI value]],mw_parser_output__sr_only_border_0_clip_rect_0_0_0_0__clip_path_polygon_0px_0px[HDI value]),"")</f>
        <v>150</v>
      </c>
    </row>
    <row r="152" spans="1:6" x14ac:dyDescent="0.25">
      <c r="A152">
        <v>176</v>
      </c>
      <c r="B152" t="s">
        <v>40</v>
      </c>
      <c r="C152" t="s">
        <v>285</v>
      </c>
      <c r="D152">
        <v>0.49199999999999999</v>
      </c>
      <c r="E152" t="s">
        <v>286</v>
      </c>
      <c r="F152">
        <f>IFERROR(RANK(mw_parser_output__sr_only_border_0_clip_rect_0_0_0_0__clip_path_polygon_0px_0px[[#This Row],[HDI value]],mw_parser_output__sr_only_border_0_clip_rect_0_0_0_0__clip_path_polygon_0px_0px[HDI value]),"")</f>
        <v>151</v>
      </c>
    </row>
    <row r="153" spans="1:6" x14ac:dyDescent="0.25">
      <c r="A153">
        <v>177</v>
      </c>
      <c r="B153" t="s">
        <v>5</v>
      </c>
      <c r="C153" t="s">
        <v>287</v>
      </c>
      <c r="D153">
        <v>0.48699999999999999</v>
      </c>
      <c r="E153" t="s">
        <v>167</v>
      </c>
      <c r="F153">
        <f>IFERROR(RANK(mw_parser_output__sr_only_border_0_clip_rect_0_0_0_0__clip_path_polygon_0px_0px[[#This Row],[HDI value]],mw_parser_output__sr_only_border_0_clip_rect_0_0_0_0__clip_path_polygon_0px_0px[HDI value]),"")</f>
        <v>152</v>
      </c>
    </row>
    <row r="154" spans="1:6" x14ac:dyDescent="0.25">
      <c r="A154">
        <v>179</v>
      </c>
      <c r="B154" t="s">
        <v>8</v>
      </c>
      <c r="C154" t="s">
        <v>289</v>
      </c>
      <c r="D154">
        <v>0.48299999999999998</v>
      </c>
      <c r="E154" t="s">
        <v>221</v>
      </c>
      <c r="F154">
        <f>IFERROR(RANK(mw_parser_output__sr_only_border_0_clip_rect_0_0_0_0__clip_path_polygon_0px_0px[[#This Row],[HDI value]],mw_parser_output__sr_only_border_0_clip_rect_0_0_0_0__clip_path_polygon_0px_0px[HDI value]),"")</f>
        <v>153</v>
      </c>
    </row>
    <row r="155" spans="1:6" x14ac:dyDescent="0.25">
      <c r="A155">
        <v>180</v>
      </c>
      <c r="B155" t="s">
        <v>5</v>
      </c>
      <c r="C155" t="s">
        <v>290</v>
      </c>
      <c r="D155">
        <v>0.48099999999999998</v>
      </c>
      <c r="E155" t="s">
        <v>291</v>
      </c>
      <c r="F155">
        <f>IFERROR(RANK(mw_parser_output__sr_only_border_0_clip_rect_0_0_0_0__clip_path_polygon_0px_0px[[#This Row],[HDI value]],mw_parser_output__sr_only_border_0_clip_rect_0_0_0_0__clip_path_polygon_0px_0px[HDI value]),"")</f>
        <v>154</v>
      </c>
    </row>
    <row r="156" spans="1:6" x14ac:dyDescent="0.25">
      <c r="A156">
        <v>181</v>
      </c>
      <c r="B156" t="s">
        <v>13</v>
      </c>
      <c r="C156" t="s">
        <v>292</v>
      </c>
      <c r="D156">
        <v>0.47099999999999997</v>
      </c>
      <c r="E156" t="s">
        <v>291</v>
      </c>
      <c r="F156">
        <f>IFERROR(RANK(mw_parser_output__sr_only_border_0_clip_rect_0_0_0_0__clip_path_polygon_0px_0px[[#This Row],[HDI value]],mw_parser_output__sr_only_border_0_clip_rect_0_0_0_0__clip_path_polygon_0px_0px[HDI value]),"")</f>
        <v>155</v>
      </c>
    </row>
    <row r="157" spans="1:6" x14ac:dyDescent="0.25">
      <c r="A157">
        <v>182</v>
      </c>
      <c r="B157" t="s">
        <v>19</v>
      </c>
      <c r="C157" t="s">
        <v>293</v>
      </c>
      <c r="D157">
        <v>0.46200000000000002</v>
      </c>
      <c r="E157" t="s">
        <v>7</v>
      </c>
      <c r="F157">
        <f>IFERROR(RANK(mw_parser_output__sr_only_border_0_clip_rect_0_0_0_0__clip_path_polygon_0px_0px[[#This Row],[HDI value]],mw_parser_output__sr_only_border_0_clip_rect_0_0_0_0__clip_path_polygon_0px_0px[HDI value]),"")</f>
        <v>156</v>
      </c>
    </row>
    <row r="158" spans="1:6" x14ac:dyDescent="0.25">
      <c r="A158">
        <v>183</v>
      </c>
      <c r="B158" t="s">
        <v>8</v>
      </c>
      <c r="C158" t="s">
        <v>294</v>
      </c>
      <c r="D158">
        <v>0.46100000000000002</v>
      </c>
      <c r="E158" t="s">
        <v>39</v>
      </c>
      <c r="F158">
        <f>IFERROR(RANK(mw_parser_output__sr_only_border_0_clip_rect_0_0_0_0__clip_path_polygon_0px_0px[[#This Row],[HDI value]],mw_parser_output__sr_only_border_0_clip_rect_0_0_0_0__clip_path_polygon_0px_0px[HDI value]),"")</f>
        <v>157</v>
      </c>
    </row>
    <row r="159" spans="1:6" x14ac:dyDescent="0.25">
      <c r="A159">
        <v>184</v>
      </c>
      <c r="B159" t="s">
        <v>8</v>
      </c>
      <c r="C159" t="s">
        <v>295</v>
      </c>
      <c r="D159">
        <v>0.45800000000000002</v>
      </c>
      <c r="E159" t="s">
        <v>71</v>
      </c>
      <c r="F159">
        <f>IFERROR(RANK(mw_parser_output__sr_only_border_0_clip_rect_0_0_0_0__clip_path_polygon_0px_0px[[#This Row],[HDI value]],mw_parser_output__sr_only_border_0_clip_rect_0_0_0_0__clip_path_polygon_0px_0px[HDI value]),"")</f>
        <v>158</v>
      </c>
    </row>
    <row r="160" spans="1:6" x14ac:dyDescent="0.25">
      <c r="A160">
        <v>185</v>
      </c>
      <c r="B160" t="s">
        <v>13</v>
      </c>
      <c r="C160" t="s">
        <v>296</v>
      </c>
      <c r="D160">
        <v>0.438</v>
      </c>
      <c r="E160" t="s">
        <v>297</v>
      </c>
      <c r="F160">
        <f>IFERROR(RANK(mw_parser_output__sr_only_border_0_clip_rect_0_0_0_0__clip_path_polygon_0px_0px[[#This Row],[HDI value]],mw_parser_output__sr_only_border_0_clip_rect_0_0_0_0__clip_path_polygon_0px_0px[HDI value]),"")</f>
        <v>159</v>
      </c>
    </row>
    <row r="161" spans="1:6" x14ac:dyDescent="0.25">
      <c r="A161">
        <v>186</v>
      </c>
      <c r="B161" t="s">
        <v>40</v>
      </c>
      <c r="C161" t="s">
        <v>298</v>
      </c>
      <c r="D161">
        <v>0.42399999999999999</v>
      </c>
      <c r="E161" t="s">
        <v>299</v>
      </c>
      <c r="F161">
        <f>IFERROR(RANK(mw_parser_output__sr_only_border_0_clip_rect_0_0_0_0__clip_path_polygon_0px_0px[[#This Row],[HDI value]],mw_parser_output__sr_only_border_0_clip_rect_0_0_0_0__clip_path_polygon_0px_0px[HDI value]),"")</f>
        <v>160</v>
      </c>
    </row>
    <row r="162" spans="1:6" x14ac:dyDescent="0.25">
      <c r="A162">
        <v>187</v>
      </c>
      <c r="B162" t="s">
        <v>8</v>
      </c>
      <c r="C162" t="s">
        <v>300</v>
      </c>
      <c r="D162">
        <v>0.42</v>
      </c>
      <c r="E162" t="s">
        <v>77</v>
      </c>
      <c r="F162">
        <f>IFERROR(RANK(mw_parser_output__sr_only_border_0_clip_rect_0_0_0_0__clip_path_polygon_0px_0px[[#This Row],[HDI value]],mw_parser_output__sr_only_border_0_clip_rect_0_0_0_0__clip_path_polygon_0px_0px[HDI value]),"")</f>
        <v>161</v>
      </c>
    </row>
    <row r="163" spans="1:6" x14ac:dyDescent="0.25">
      <c r="A163">
        <v>188</v>
      </c>
      <c r="B163" t="s">
        <v>5</v>
      </c>
      <c r="C163" t="s">
        <v>301</v>
      </c>
      <c r="D163">
        <v>0.41</v>
      </c>
      <c r="E163" t="s">
        <v>302</v>
      </c>
      <c r="F163">
        <f>IFERROR(RANK(mw_parser_output__sr_only_border_0_clip_rect_0_0_0_0__clip_path_polygon_0px_0px[[#This Row],[HDI value]],mw_parser_output__sr_only_border_0_clip_rect_0_0_0_0__clip_path_polygon_0px_0px[HDI value]),"")</f>
        <v>162</v>
      </c>
    </row>
    <row r="164" spans="1:6" x14ac:dyDescent="0.25">
      <c r="A164">
        <v>189</v>
      </c>
      <c r="B164" t="s">
        <v>13</v>
      </c>
      <c r="C164" t="s">
        <v>303</v>
      </c>
      <c r="D164">
        <v>0.39400000000000002</v>
      </c>
      <c r="E164" t="s">
        <v>304</v>
      </c>
      <c r="F164">
        <f>IFERROR(RANK(mw_parser_output__sr_only_border_0_clip_rect_0_0_0_0__clip_path_polygon_0px_0px[[#This Row],[HDI value]],mw_parser_output__sr_only_border_0_clip_rect_0_0_0_0__clip_path_polygon_0px_0px[HDI value]),"")</f>
        <v>163</v>
      </c>
    </row>
    <row r="165" spans="1:6" x14ac:dyDescent="0.25">
      <c r="A165">
        <v>191</v>
      </c>
      <c r="B165" t="s">
        <v>5</v>
      </c>
      <c r="C165" t="s">
        <v>306</v>
      </c>
      <c r="D165">
        <v>0.38700000000000001</v>
      </c>
      <c r="E165" t="s">
        <v>146</v>
      </c>
      <c r="F165">
        <f>IFERROR(RANK(mw_parser_output__sr_only_border_0_clip_rect_0_0_0_0__clip_path_polygon_0px_0px[[#This Row],[HDI value]],mw_parser_output__sr_only_border_0_clip_rect_0_0_0_0__clip_path_polygon_0px_0px[HDI value]),"")</f>
        <v>164</v>
      </c>
    </row>
    <row r="166" spans="1:6" x14ac:dyDescent="0.25">
      <c r="A166">
        <v>192</v>
      </c>
      <c r="B166" t="s">
        <v>13</v>
      </c>
      <c r="C166" t="s">
        <v>307</v>
      </c>
      <c r="D166">
        <v>0.38100000000000001</v>
      </c>
      <c r="E166" t="s">
        <v>79</v>
      </c>
      <c r="F166">
        <f>IFERROR(RANK(mw_parser_output__sr_only_border_0_clip_rect_0_0_0_0__clip_path_polygon_0px_0px[[#This Row],[HDI value]],mw_parser_output__sr_only_border_0_clip_rect_0_0_0_0__clip_path_polygon_0px_0px[HDI value]),"")</f>
        <v>165</v>
      </c>
    </row>
    <row r="167" spans="1:6" x14ac:dyDescent="0.25">
      <c r="A167">
        <v>193</v>
      </c>
      <c r="B167" t="s">
        <v>308</v>
      </c>
      <c r="C167" t="s">
        <v>309</v>
      </c>
      <c r="D167">
        <v>0.38</v>
      </c>
      <c r="E167" t="s">
        <v>310</v>
      </c>
      <c r="F167">
        <f>IFERROR(RANK(mw_parser_output__sr_only_border_0_clip_rect_0_0_0_0__clip_path_polygon_0px_0px[[#This Row],[HDI value]],mw_parser_output__sr_only_border_0_clip_rect_0_0_0_0__clip_path_polygon_0px_0px[HDI value]),"")</f>
        <v>166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D254-3337-4530-AE4A-9F83B1065F97}">
  <dimension ref="A1:D112"/>
  <sheetViews>
    <sheetView workbookViewId="0">
      <selection activeCell="H1" sqref="H1:J2"/>
    </sheetView>
  </sheetViews>
  <sheetFormatPr defaultRowHeight="15" x14ac:dyDescent="0.25"/>
  <cols>
    <col min="1" max="1" width="7.7109375" bestFit="1" customWidth="1"/>
    <col min="2" max="2" width="22.5703125" bestFit="1" customWidth="1"/>
    <col min="3" max="3" width="32.140625" bestFit="1" customWidth="1"/>
    <col min="4" max="4" width="22.5703125" bestFit="1" customWidth="1"/>
  </cols>
  <sheetData>
    <row r="1" spans="1:4" x14ac:dyDescent="0.25">
      <c r="A1" t="s">
        <v>0</v>
      </c>
      <c r="B1" t="s">
        <v>2</v>
      </c>
      <c r="C1" t="s">
        <v>2616</v>
      </c>
      <c r="D1" t="s">
        <v>2617</v>
      </c>
    </row>
    <row r="2" spans="1:4" x14ac:dyDescent="0.25">
      <c r="A2">
        <v>1</v>
      </c>
      <c r="B2" t="s">
        <v>20</v>
      </c>
      <c r="C2">
        <v>8.3330000000000002</v>
      </c>
      <c r="D2" t="str">
        <f>_xlfn.XLOOKUP(edit__The_Economist_Intelligence_Unit’s_quality_of_life_index__2005[[#This Row],[Country or territory]],Comparison!$A$5:$A$219,Comparison!$A$5:$A$219)</f>
        <v>Ireland</v>
      </c>
    </row>
    <row r="3" spans="1:4" x14ac:dyDescent="0.25">
      <c r="A3">
        <v>2</v>
      </c>
      <c r="B3" t="s">
        <v>6</v>
      </c>
      <c r="C3">
        <v>8.0679999999999996</v>
      </c>
      <c r="D3" t="str">
        <f>_xlfn.XLOOKUP(edit__The_Economist_Intelligence_Unit’s_quality_of_life_index__2005[[#This Row],[Country or territory]],Comparison!$A$5:$A$219,Comparison!$A$5:$A$219)</f>
        <v>Switzerland</v>
      </c>
    </row>
    <row r="4" spans="1:4" x14ac:dyDescent="0.25">
      <c r="A4">
        <v>3</v>
      </c>
      <c r="B4" t="s">
        <v>9</v>
      </c>
      <c r="C4">
        <v>8.0510000000000002</v>
      </c>
      <c r="D4" t="str">
        <f>_xlfn.XLOOKUP(edit__The_Economist_Intelligence_Unit’s_quality_of_life_index__2005[[#This Row],[Country or territory]],Comparison!$A$5:$A$219,Comparison!$A$5:$A$219)</f>
        <v>Norway</v>
      </c>
    </row>
    <row r="5" spans="1:4" x14ac:dyDescent="0.25">
      <c r="A5">
        <v>4</v>
      </c>
      <c r="B5" t="s">
        <v>45</v>
      </c>
      <c r="C5">
        <v>8.0150000000000006</v>
      </c>
      <c r="D5" t="str">
        <f>_xlfn.XLOOKUP(edit__The_Economist_Intelligence_Unit’s_quality_of_life_index__2005[[#This Row],[Country or territory]],Comparison!$A$5:$A$219,Comparison!$A$5:$A$219)</f>
        <v>Luxembourg</v>
      </c>
    </row>
    <row r="6" spans="1:4" x14ac:dyDescent="0.25">
      <c r="A6">
        <v>5</v>
      </c>
      <c r="B6" t="s">
        <v>18</v>
      </c>
      <c r="C6">
        <v>7.9370000000000003</v>
      </c>
      <c r="D6" t="str">
        <f>_xlfn.XLOOKUP(edit__The_Economist_Intelligence_Unit’s_quality_of_life_index__2005[[#This Row],[Country or territory]],Comparison!$A$5:$A$219,Comparison!$A$5:$A$219)</f>
        <v>Sweden</v>
      </c>
    </row>
    <row r="7" spans="1:4" x14ac:dyDescent="0.25">
      <c r="A7">
        <v>6</v>
      </c>
      <c r="B7" t="s">
        <v>26</v>
      </c>
      <c r="C7">
        <v>7.9249999999999998</v>
      </c>
      <c r="D7" t="str">
        <f>_xlfn.XLOOKUP(edit__The_Economist_Intelligence_Unit’s_quality_of_life_index__2005[[#This Row],[Country or territory]],Comparison!$A$5:$A$219,Comparison!$A$5:$A$219)</f>
        <v>Australia</v>
      </c>
    </row>
    <row r="8" spans="1:4" x14ac:dyDescent="0.25">
      <c r="A8">
        <v>7</v>
      </c>
      <c r="B8" t="s">
        <v>11</v>
      </c>
      <c r="C8">
        <v>7.9109999999999996</v>
      </c>
      <c r="D8" t="str">
        <f>_xlfn.XLOOKUP(edit__The_Economist_Intelligence_Unit’s_quality_of_life_index__2005[[#This Row],[Country or territory]],Comparison!$A$5:$A$219,Comparison!$A$5:$A$219)</f>
        <v>Iceland</v>
      </c>
    </row>
    <row r="9" spans="1:4" x14ac:dyDescent="0.25">
      <c r="A9">
        <v>8</v>
      </c>
      <c r="B9" t="s">
        <v>64</v>
      </c>
      <c r="C9">
        <v>7.81</v>
      </c>
      <c r="D9" t="str">
        <f>_xlfn.XLOOKUP(edit__The_Economist_Intelligence_Unit’s_quality_of_life_index__2005[[#This Row],[Country or territory]],Comparison!$A$5:$A$219,Comparison!$A$5:$A$219)</f>
        <v>Italy</v>
      </c>
    </row>
    <row r="10" spans="1:4" x14ac:dyDescent="0.25">
      <c r="A10">
        <v>9</v>
      </c>
      <c r="B10" t="s">
        <v>16</v>
      </c>
      <c r="C10">
        <v>7.7969999999999997</v>
      </c>
      <c r="D10" t="str">
        <f>_xlfn.XLOOKUP(edit__The_Economist_Intelligence_Unit’s_quality_of_life_index__2005[[#This Row],[Country or territory]],Comparison!$A$5:$A$219,Comparison!$A$5:$A$219)</f>
        <v>Denmark</v>
      </c>
    </row>
    <row r="11" spans="1:4" x14ac:dyDescent="0.25">
      <c r="A11">
        <v>10</v>
      </c>
      <c r="B11" t="s">
        <v>59</v>
      </c>
      <c r="C11">
        <v>7.7270000000000003</v>
      </c>
      <c r="D11" t="str">
        <f>_xlfn.XLOOKUP(edit__The_Economist_Intelligence_Unit’s_quality_of_life_index__2005[[#This Row],[Country or territory]],Comparison!$A$5:$A$219,Comparison!$A$5:$A$219)</f>
        <v>Spain</v>
      </c>
    </row>
    <row r="12" spans="1:4" x14ac:dyDescent="0.25">
      <c r="A12">
        <v>11</v>
      </c>
      <c r="B12" t="s">
        <v>23</v>
      </c>
      <c r="C12">
        <v>7.7190000000000003</v>
      </c>
      <c r="D12" t="str">
        <f>_xlfn.XLOOKUP(edit__The_Economist_Intelligence_Unit’s_quality_of_life_index__2005[[#This Row],[Country or territory]],Comparison!$A$5:$A$219,Comparison!$A$5:$A$219)</f>
        <v>Singapore</v>
      </c>
    </row>
    <row r="13" spans="1:4" x14ac:dyDescent="0.25">
      <c r="A13">
        <v>12</v>
      </c>
      <c r="B13" t="s">
        <v>31</v>
      </c>
      <c r="C13">
        <v>7.6180000000000003</v>
      </c>
      <c r="D13" t="str">
        <f>_xlfn.XLOOKUP(edit__The_Economist_Intelligence_Unit’s_quality_of_life_index__2005[[#This Row],[Country or territory]],Comparison!$A$5:$A$219,Comparison!$A$5:$A$219)</f>
        <v>Finland</v>
      </c>
    </row>
    <row r="14" spans="1:4" x14ac:dyDescent="0.25">
      <c r="A14">
        <v>13</v>
      </c>
      <c r="B14" t="s">
        <v>47</v>
      </c>
      <c r="C14">
        <v>7.6150000000000002</v>
      </c>
      <c r="D14" t="str">
        <f>_xlfn.XLOOKUP(edit__The_Economist_Intelligence_Unit’s_quality_of_life_index__2005[[#This Row],[Country or territory]],Comparison!$A$5:$A$219,Comparison!$A$5:$A$219)</f>
        <v>United States</v>
      </c>
    </row>
    <row r="15" spans="1:4" x14ac:dyDescent="0.25">
      <c r="A15">
        <v>14</v>
      </c>
      <c r="B15" t="s">
        <v>41</v>
      </c>
      <c r="C15">
        <v>7.5990000000000002</v>
      </c>
      <c r="D15" t="str">
        <f>_xlfn.XLOOKUP(edit__The_Economist_Intelligence_Unit’s_quality_of_life_index__2005[[#This Row],[Country or territory]],Comparison!$A$5:$A$219,Comparison!$A$5:$A$219)</f>
        <v>Canada</v>
      </c>
    </row>
    <row r="16" spans="1:4" x14ac:dyDescent="0.25">
      <c r="A16">
        <v>15</v>
      </c>
      <c r="B16" t="s">
        <v>35</v>
      </c>
      <c r="C16">
        <v>7.4359999999999999</v>
      </c>
      <c r="D16" t="str">
        <f>_xlfn.XLOOKUP(edit__The_Economist_Intelligence_Unit’s_quality_of_life_index__2005[[#This Row],[Country or territory]],Comparison!$A$5:$A$219,Comparison!$A$5:$A$219)</f>
        <v>New Zealand</v>
      </c>
    </row>
    <row r="17" spans="1:4" x14ac:dyDescent="0.25">
      <c r="A17">
        <v>16</v>
      </c>
      <c r="B17" t="s">
        <v>24</v>
      </c>
      <c r="C17">
        <v>7.4329999999999998</v>
      </c>
      <c r="D17" t="str">
        <f>_xlfn.XLOOKUP(edit__The_Economist_Intelligence_Unit’s_quality_of_life_index__2005[[#This Row],[Country or territory]],Comparison!$A$5:$A$219,Comparison!$A$5:$A$219)</f>
        <v>Netherlands</v>
      </c>
    </row>
    <row r="18" spans="1:4" x14ac:dyDescent="0.25">
      <c r="A18">
        <v>17</v>
      </c>
      <c r="B18" t="s">
        <v>54</v>
      </c>
      <c r="C18">
        <v>7.3920000000000003</v>
      </c>
      <c r="D18" t="str">
        <f>_xlfn.XLOOKUP(edit__The_Economist_Intelligence_Unit’s_quality_of_life_index__2005[[#This Row],[Country or territory]],Comparison!$A$5:$A$219,Comparison!$A$5:$A$219)</f>
        <v>Japan</v>
      </c>
    </row>
    <row r="19" spans="1:4" x14ac:dyDescent="0.25">
      <c r="A19">
        <v>18</v>
      </c>
      <c r="B19" t="s">
        <v>14</v>
      </c>
      <c r="C19">
        <v>7.3470000000000004</v>
      </c>
      <c r="D19" t="str">
        <f>_xlfn.XLOOKUP(edit__The_Economist_Intelligence_Unit’s_quality_of_life_index__2005[[#This Row],[Country or territory]],Comparison!$A$5:$A$219,Comparison!$A$5:$A$219)</f>
        <v>Hong Kong</v>
      </c>
    </row>
    <row r="20" spans="1:4" x14ac:dyDescent="0.25">
      <c r="A20">
        <v>19</v>
      </c>
      <c r="B20" t="s">
        <v>82</v>
      </c>
      <c r="C20">
        <v>7.3070000000000004</v>
      </c>
      <c r="D20" t="str">
        <f>_xlfn.XLOOKUP(edit__The_Economist_Intelligence_Unit’s_quality_of_life_index__2005[[#This Row],[Country or territory]],Comparison!$A$5:$A$219,Comparison!$A$5:$A$219)</f>
        <v>Portugal</v>
      </c>
    </row>
    <row r="21" spans="1:4" x14ac:dyDescent="0.25">
      <c r="A21">
        <v>20</v>
      </c>
      <c r="B21" t="s">
        <v>51</v>
      </c>
      <c r="C21">
        <v>7.2679999999999998</v>
      </c>
      <c r="D21" t="str">
        <f>_xlfn.XLOOKUP(edit__The_Economist_Intelligence_Unit’s_quality_of_life_index__2005[[#This Row],[Country or territory]],Comparison!$A$5:$A$219,Comparison!$A$5:$A$219)</f>
        <v>Austria</v>
      </c>
    </row>
    <row r="22" spans="1:4" x14ac:dyDescent="0.25">
      <c r="A22">
        <v>21</v>
      </c>
      <c r="B22" t="s">
        <v>412</v>
      </c>
      <c r="C22">
        <v>7.2590000000000003</v>
      </c>
      <c r="D22" t="str">
        <f>_xlfn.XLOOKUP(edit__The_Economist_Intelligence_Unit’s_quality_of_life_index__2005[[#This Row],[Country or territory]],Comparison!$A$5:$A$219,Comparison!$A$5:$A$219)</f>
        <v>Taiwan</v>
      </c>
    </row>
    <row r="23" spans="1:4" x14ac:dyDescent="0.25">
      <c r="A23">
        <v>22</v>
      </c>
      <c r="B23" t="s">
        <v>68</v>
      </c>
      <c r="C23">
        <v>7.1630000000000003</v>
      </c>
      <c r="D23" t="str">
        <f>_xlfn.XLOOKUP(edit__The_Economist_Intelligence_Unit’s_quality_of_life_index__2005[[#This Row],[Country or territory]],Comparison!$A$5:$A$219,Comparison!$A$5:$A$219)</f>
        <v>Greece</v>
      </c>
    </row>
    <row r="24" spans="1:4" x14ac:dyDescent="0.25">
      <c r="A24">
        <v>23</v>
      </c>
      <c r="B24" t="s">
        <v>62</v>
      </c>
      <c r="C24">
        <v>7.0970000000000004</v>
      </c>
      <c r="D24" t="str">
        <f>_xlfn.XLOOKUP(edit__The_Economist_Intelligence_Unit’s_quality_of_life_index__2005[[#This Row],[Country or territory]],Comparison!$A$5:$A$219,Comparison!$A$5:$A$219)</f>
        <v>Cyprus</v>
      </c>
    </row>
    <row r="25" spans="1:4" x14ac:dyDescent="0.25">
      <c r="A25">
        <v>24</v>
      </c>
      <c r="B25" t="s">
        <v>30</v>
      </c>
      <c r="C25">
        <v>7.0949999999999998</v>
      </c>
      <c r="D25" t="str">
        <f>_xlfn.XLOOKUP(edit__The_Economist_Intelligence_Unit’s_quality_of_life_index__2005[[#This Row],[Country or territory]],Comparison!$A$5:$A$219,Comparison!$A$5:$A$219)</f>
        <v>Belgium</v>
      </c>
    </row>
    <row r="26" spans="1:4" x14ac:dyDescent="0.25">
      <c r="A26">
        <v>25</v>
      </c>
      <c r="B26" t="s">
        <v>61</v>
      </c>
      <c r="C26">
        <v>7.0839999999999996</v>
      </c>
      <c r="D26" t="str">
        <f>_xlfn.XLOOKUP(edit__The_Economist_Intelligence_Unit’s_quality_of_life_index__2005[[#This Row],[Country or territory]],Comparison!$A$5:$A$219,Comparison!$A$5:$A$219)</f>
        <v>France</v>
      </c>
    </row>
    <row r="27" spans="1:4" x14ac:dyDescent="0.25">
      <c r="A27">
        <v>26</v>
      </c>
      <c r="B27" t="s">
        <v>22</v>
      </c>
      <c r="C27">
        <v>7.048</v>
      </c>
      <c r="D27" t="str">
        <f>_xlfn.XLOOKUP(edit__The_Economist_Intelligence_Unit’s_quality_of_life_index__2005[[#This Row],[Country or territory]],Comparison!$A$5:$A$219,Comparison!$A$5:$A$219)</f>
        <v>Germany</v>
      </c>
    </row>
    <row r="28" spans="1:4" x14ac:dyDescent="0.25">
      <c r="A28">
        <v>27</v>
      </c>
      <c r="B28" t="s">
        <v>49</v>
      </c>
      <c r="C28">
        <v>6.9859999999999998</v>
      </c>
      <c r="D28" t="str">
        <f>_xlfn.XLOOKUP(edit__The_Economist_Intelligence_Unit’s_quality_of_life_index__2005[[#This Row],[Country or territory]],Comparison!$A$5:$A$219,Comparison!$A$5:$A$219)</f>
        <v>Slovenia</v>
      </c>
    </row>
    <row r="29" spans="1:4" x14ac:dyDescent="0.25">
      <c r="A29">
        <v>28</v>
      </c>
      <c r="B29" t="s">
        <v>57</v>
      </c>
      <c r="C29">
        <v>6.9340000000000002</v>
      </c>
      <c r="D29" t="str">
        <f>_xlfn.XLOOKUP(edit__The_Economist_Intelligence_Unit’s_quality_of_life_index__2005[[#This Row],[Country or territory]],Comparison!$A$5:$A$219,Comparison!$A$5:$A$219)</f>
        <v>Malta</v>
      </c>
    </row>
    <row r="30" spans="1:4" x14ac:dyDescent="0.25">
      <c r="A30">
        <v>29</v>
      </c>
      <c r="B30" t="s">
        <v>33</v>
      </c>
      <c r="C30">
        <v>6.9169999999999998</v>
      </c>
      <c r="D30" t="str">
        <f>_xlfn.XLOOKUP(edit__The_Economist_Intelligence_Unit’s_quality_of_life_index__2005[[#This Row],[Country or territory]],Comparison!$A$5:$A$219,Comparison!$A$5:$A$219)</f>
        <v>United Kingdom</v>
      </c>
    </row>
    <row r="31" spans="1:4" x14ac:dyDescent="0.25">
      <c r="A31">
        <v>30</v>
      </c>
      <c r="B31" t="s">
        <v>43</v>
      </c>
      <c r="C31">
        <v>6.8769999999999998</v>
      </c>
      <c r="D31" t="str">
        <f>_xlfn.XLOOKUP(edit__The_Economist_Intelligence_Unit’s_quality_of_life_index__2005[[#This Row],[Country or territory]],Comparison!$A$5:$A$219,Comparison!$A$5:$A$219)</f>
        <v>South Korea</v>
      </c>
    </row>
    <row r="32" spans="1:4" x14ac:dyDescent="0.25">
      <c r="A32">
        <v>31</v>
      </c>
      <c r="B32" t="s">
        <v>86</v>
      </c>
      <c r="C32">
        <v>6.7889999999999997</v>
      </c>
      <c r="D32" t="str">
        <f>_xlfn.XLOOKUP(edit__The_Economist_Intelligence_Unit’s_quality_of_life_index__2005[[#This Row],[Country or territory]],Comparison!$A$5:$A$219,Comparison!$A$5:$A$219)</f>
        <v>Chile</v>
      </c>
    </row>
    <row r="33" spans="1:4" x14ac:dyDescent="0.25">
      <c r="A33">
        <v>32</v>
      </c>
      <c r="B33" t="s">
        <v>137</v>
      </c>
      <c r="C33">
        <v>6.766</v>
      </c>
      <c r="D33" t="str">
        <f>_xlfn.XLOOKUP(edit__The_Economist_Intelligence_Unit’s_quality_of_life_index__2005[[#This Row],[Country or territory]],Comparison!$A$5:$A$219,Comparison!$A$5:$A$219)</f>
        <v>Mexico</v>
      </c>
    </row>
    <row r="34" spans="1:4" x14ac:dyDescent="0.25">
      <c r="A34">
        <v>33</v>
      </c>
      <c r="B34" t="s">
        <v>111</v>
      </c>
      <c r="C34">
        <v>6.702</v>
      </c>
      <c r="D34" t="str">
        <f>_xlfn.XLOOKUP(edit__The_Economist_Intelligence_Unit’s_quality_of_life_index__2005[[#This Row],[Country or territory]],Comparison!$A$5:$A$219,Comparison!$A$5:$A$219)</f>
        <v>Barbados</v>
      </c>
    </row>
    <row r="35" spans="1:4" x14ac:dyDescent="0.25">
      <c r="A35">
        <v>34</v>
      </c>
      <c r="B35" t="s">
        <v>67</v>
      </c>
      <c r="C35">
        <v>6.6289999999999996</v>
      </c>
      <c r="D35" t="str">
        <f>_xlfn.XLOOKUP(edit__The_Economist_Intelligence_Unit’s_quality_of_life_index__2005[[#This Row],[Country or territory]],Comparison!$A$5:$A$219,Comparison!$A$5:$A$219)</f>
        <v>Czech Republic</v>
      </c>
    </row>
    <row r="36" spans="1:4" x14ac:dyDescent="0.25">
      <c r="A36">
        <v>35</v>
      </c>
      <c r="B36" t="s">
        <v>114</v>
      </c>
      <c r="C36">
        <v>6.6239999999999997</v>
      </c>
      <c r="D36" t="str">
        <f>_xlfn.XLOOKUP(edit__The_Economist_Intelligence_Unit’s_quality_of_life_index__2005[[#This Row],[Country or territory]],Comparison!$A$5:$A$219,Comparison!$A$5:$A$219)</f>
        <v>Costa Rica</v>
      </c>
    </row>
    <row r="37" spans="1:4" x14ac:dyDescent="0.25">
      <c r="A37">
        <v>36</v>
      </c>
      <c r="B37" t="s">
        <v>112</v>
      </c>
      <c r="C37">
        <v>6.6079999999999997</v>
      </c>
      <c r="D37" t="str">
        <f>_xlfn.XLOOKUP(edit__The_Economist_Intelligence_Unit’s_quality_of_life_index__2005[[#This Row],[Country or territory]],Comparison!$A$5:$A$219,Comparison!$A$5:$A$219)</f>
        <v>Malaysia</v>
      </c>
    </row>
    <row r="38" spans="1:4" x14ac:dyDescent="0.25">
      <c r="A38">
        <v>37</v>
      </c>
      <c r="B38" t="s">
        <v>92</v>
      </c>
      <c r="C38">
        <v>6.5339999999999998</v>
      </c>
      <c r="D38" t="str">
        <f>_xlfn.XLOOKUP(edit__The_Economist_Intelligence_Unit’s_quality_of_life_index__2005[[#This Row],[Country or territory]],Comparison!$A$5:$A$219,Comparison!$A$5:$A$219)</f>
        <v>Hungary</v>
      </c>
    </row>
    <row r="39" spans="1:4" x14ac:dyDescent="0.25">
      <c r="A39">
        <v>38</v>
      </c>
      <c r="B39" t="s">
        <v>56</v>
      </c>
      <c r="C39">
        <v>6.4880000000000004</v>
      </c>
      <c r="D39" t="str">
        <f>_xlfn.XLOOKUP(edit__The_Economist_Intelligence_Unit’s_quality_of_life_index__2005[[#This Row],[Country or territory]],Comparison!$A$5:$A$219,Comparison!$A$5:$A$219)</f>
        <v>Israel</v>
      </c>
    </row>
    <row r="40" spans="1:4" x14ac:dyDescent="0.25">
      <c r="A40">
        <v>39</v>
      </c>
      <c r="B40" t="s">
        <v>156</v>
      </c>
      <c r="C40">
        <v>6.47</v>
      </c>
      <c r="D40" t="str">
        <f>_xlfn.XLOOKUP(edit__The_Economist_Intelligence_Unit’s_quality_of_life_index__2005[[#This Row],[Country or territory]],Comparison!$A$5:$A$219,Comparison!$A$5:$A$219)</f>
        <v>Brazil</v>
      </c>
    </row>
    <row r="41" spans="1:4" x14ac:dyDescent="0.25">
      <c r="A41">
        <v>40</v>
      </c>
      <c r="B41" t="s">
        <v>93</v>
      </c>
      <c r="C41">
        <v>6.4690000000000003</v>
      </c>
      <c r="D41" t="str">
        <f>_xlfn.XLOOKUP(edit__The_Economist_Intelligence_Unit’s_quality_of_life_index__2005[[#This Row],[Country or territory]],Comparison!$A$5:$A$219,Comparison!$A$5:$A$219)</f>
        <v>Argentina</v>
      </c>
    </row>
    <row r="42" spans="1:4" x14ac:dyDescent="0.25">
      <c r="A42">
        <v>41</v>
      </c>
      <c r="B42" t="s">
        <v>80</v>
      </c>
      <c r="C42">
        <v>6.4619999999999997</v>
      </c>
      <c r="D42" t="str">
        <f>_xlfn.XLOOKUP(edit__The_Economist_Intelligence_Unit’s_quality_of_life_index__2005[[#This Row],[Country or territory]],Comparison!$A$5:$A$219,Comparison!$A$5:$A$219)</f>
        <v>Qatar</v>
      </c>
    </row>
    <row r="43" spans="1:4" x14ac:dyDescent="0.25">
      <c r="A43">
        <v>42</v>
      </c>
      <c r="B43" t="s">
        <v>117</v>
      </c>
      <c r="C43">
        <v>6.4359999999999999</v>
      </c>
      <c r="D43" t="str">
        <f>_xlfn.XLOOKUP(edit__The_Economist_Intelligence_Unit’s_quality_of_life_index__2005[[#This Row],[Country or territory]],Comparison!$A$5:$A$219,Comparison!$A$5:$A$219)</f>
        <v>Thailand</v>
      </c>
    </row>
    <row r="44" spans="1:4" x14ac:dyDescent="0.25">
      <c r="A44">
        <v>43</v>
      </c>
      <c r="B44" t="s">
        <v>140</v>
      </c>
      <c r="C44">
        <v>6.4169999999999998</v>
      </c>
      <c r="D44" t="str">
        <f>_xlfn.XLOOKUP(edit__The_Economist_Intelligence_Unit’s_quality_of_life_index__2005[[#This Row],[Country or territory]],Comparison!$A$5:$A$219,Comparison!$A$5:$A$219)</f>
        <v>Sri Lanka</v>
      </c>
    </row>
    <row r="45" spans="1:4" x14ac:dyDescent="0.25">
      <c r="A45">
        <v>44</v>
      </c>
      <c r="B45" t="s">
        <v>193</v>
      </c>
      <c r="C45">
        <v>6.4029999999999996</v>
      </c>
      <c r="D45" t="str">
        <f>_xlfn.XLOOKUP(edit__The_Economist_Intelligence_Unit’s_quality_of_life_index__2005[[#This Row],[Country or territory]],Comparison!$A$5:$A$219,Comparison!$A$5:$A$219)</f>
        <v>Philippines</v>
      </c>
    </row>
    <row r="46" spans="1:4" x14ac:dyDescent="0.25">
      <c r="A46">
        <v>45</v>
      </c>
      <c r="B46" t="s">
        <v>91</v>
      </c>
      <c r="C46">
        <v>6.3810000000000002</v>
      </c>
      <c r="D46" t="str">
        <f>_xlfn.XLOOKUP(edit__The_Economist_Intelligence_Unit’s_quality_of_life_index__2005[[#This Row],[Country or territory]],Comparison!$A$5:$A$219,Comparison!$A$5:$A$219)</f>
        <v>Slovakia</v>
      </c>
    </row>
    <row r="47" spans="1:4" x14ac:dyDescent="0.25">
      <c r="A47">
        <v>46</v>
      </c>
      <c r="B47" t="s">
        <v>99</v>
      </c>
      <c r="C47">
        <v>6.3680000000000003</v>
      </c>
      <c r="D47" t="str">
        <f>_xlfn.XLOOKUP(edit__The_Economist_Intelligence_Unit’s_quality_of_life_index__2005[[#This Row],[Country or territory]],Comparison!$A$5:$A$219,Comparison!$A$5:$A$219)</f>
        <v>Uruguay</v>
      </c>
    </row>
    <row r="48" spans="1:4" x14ac:dyDescent="0.25">
      <c r="A48">
        <v>47</v>
      </c>
      <c r="B48" t="s">
        <v>105</v>
      </c>
      <c r="C48">
        <v>6.3609999999999998</v>
      </c>
      <c r="D48" t="str">
        <f>_xlfn.XLOOKUP(edit__The_Economist_Intelligence_Unit’s_quality_of_life_index__2005[[#This Row],[Country or territory]],Comparison!$A$5:$A$219,Comparison!$A$5:$A$219)</f>
        <v>Panama</v>
      </c>
    </row>
    <row r="49" spans="1:4" x14ac:dyDescent="0.25">
      <c r="A49">
        <v>48</v>
      </c>
      <c r="B49" t="s">
        <v>73</v>
      </c>
      <c r="C49">
        <v>6.3090000000000002</v>
      </c>
      <c r="D49" t="str">
        <f>_xlfn.XLOOKUP(edit__The_Economist_Intelligence_Unit’s_quality_of_life_index__2005[[#This Row],[Country or territory]],Comparison!$A$5:$A$219,Comparison!$A$5:$A$219)</f>
        <v>Poland</v>
      </c>
    </row>
    <row r="50" spans="1:4" x14ac:dyDescent="0.25">
      <c r="A50">
        <v>49</v>
      </c>
      <c r="B50" t="s">
        <v>78</v>
      </c>
      <c r="C50">
        <v>6.3010000000000002</v>
      </c>
      <c r="D50" t="str">
        <f>_xlfn.XLOOKUP(edit__The_Economist_Intelligence_Unit’s_quality_of_life_index__2005[[#This Row],[Country or territory]],Comparison!$A$5:$A$219,Comparison!$A$5:$A$219)</f>
        <v>Croatia</v>
      </c>
    </row>
    <row r="51" spans="1:4" x14ac:dyDescent="0.25">
      <c r="A51">
        <v>50</v>
      </c>
      <c r="B51" t="s">
        <v>89</v>
      </c>
      <c r="C51">
        <v>6.2859999999999996</v>
      </c>
      <c r="D51" t="str">
        <f>_xlfn.XLOOKUP(edit__The_Economist_Intelligence_Unit’s_quality_of_life_index__2005[[#This Row],[Country or territory]],Comparison!$A$5:$A$219,Comparison!$A$5:$A$219)</f>
        <v>Turkey</v>
      </c>
    </row>
    <row r="52" spans="1:4" x14ac:dyDescent="0.25">
      <c r="A52">
        <v>51</v>
      </c>
      <c r="B52" t="s">
        <v>107</v>
      </c>
      <c r="C52">
        <v>6.2779999999999996</v>
      </c>
      <c r="D52" t="str">
        <f>_xlfn.XLOOKUP(edit__The_Economist_Intelligence_Unit’s_quality_of_life_index__2005[[#This Row],[Country or territory]],Comparison!$A$5:$A$219,Comparison!$A$5:$A$219)</f>
        <v>Trinidad and Tobago</v>
      </c>
    </row>
    <row r="53" spans="1:4" x14ac:dyDescent="0.25">
      <c r="A53">
        <v>52</v>
      </c>
      <c r="B53" t="s">
        <v>147</v>
      </c>
      <c r="C53">
        <v>6.2720000000000002</v>
      </c>
      <c r="D53" t="str">
        <f>_xlfn.XLOOKUP(edit__The_Economist_Intelligence_Unit’s_quality_of_life_index__2005[[#This Row],[Country or territory]],Comparison!$A$5:$A$219,Comparison!$A$5:$A$219)</f>
        <v>Ecuador</v>
      </c>
    </row>
    <row r="54" spans="1:4" x14ac:dyDescent="0.25">
      <c r="A54">
        <v>53</v>
      </c>
      <c r="B54" t="s">
        <v>154</v>
      </c>
      <c r="C54">
        <v>6.2160000000000002</v>
      </c>
      <c r="D54" t="str">
        <f>_xlfn.XLOOKUP(edit__The_Economist_Intelligence_Unit’s_quality_of_life_index__2005[[#This Row],[Country or territory]],Comparison!$A$5:$A$219,Comparison!$A$5:$A$219)</f>
        <v>Peru</v>
      </c>
    </row>
    <row r="55" spans="1:4" x14ac:dyDescent="0.25">
      <c r="A55">
        <v>54</v>
      </c>
      <c r="B55" t="s">
        <v>157</v>
      </c>
      <c r="C55">
        <v>6.1760000000000002</v>
      </c>
      <c r="D55" t="str">
        <f>_xlfn.XLOOKUP(edit__The_Economist_Intelligence_Unit’s_quality_of_life_index__2005[[#This Row],[Country or territory]],Comparison!$A$5:$A$219,Comparison!$A$5:$A$219)</f>
        <v>Colombia</v>
      </c>
    </row>
    <row r="56" spans="1:4" x14ac:dyDescent="0.25">
      <c r="A56">
        <v>55</v>
      </c>
      <c r="B56" t="s">
        <v>95</v>
      </c>
      <c r="C56">
        <v>6.1710000000000003</v>
      </c>
      <c r="D56" t="str">
        <f>_xlfn.XLOOKUP(edit__The_Economist_Intelligence_Unit’s_quality_of_life_index__2005[[#This Row],[Country or territory]],Comparison!$A$5:$A$219,Comparison!$A$5:$A$219)</f>
        <v>Kuwait</v>
      </c>
    </row>
    <row r="57" spans="1:4" x14ac:dyDescent="0.25">
      <c r="A57">
        <v>56</v>
      </c>
      <c r="B57" t="s">
        <v>215</v>
      </c>
      <c r="C57">
        <v>6.1639999999999997</v>
      </c>
      <c r="D57" t="str">
        <f>_xlfn.XLOOKUP(edit__The_Economist_Intelligence_Unit’s_quality_of_life_index__2005[[#This Row],[Country or territory]],Comparison!$A$5:$A$219,Comparison!$A$5:$A$219)</f>
        <v>El Salvador</v>
      </c>
    </row>
    <row r="58" spans="1:4" x14ac:dyDescent="0.25">
      <c r="A58">
        <v>57</v>
      </c>
      <c r="B58" t="s">
        <v>125</v>
      </c>
      <c r="C58">
        <v>6.1619999999999999</v>
      </c>
      <c r="D58" t="str">
        <f>_xlfn.XLOOKUP(edit__The_Economist_Intelligence_Unit’s_quality_of_life_index__2005[[#This Row],[Country or territory]],Comparison!$A$5:$A$219,Comparison!$A$5:$A$219)</f>
        <v>Bulgaria</v>
      </c>
    </row>
    <row r="59" spans="1:4" x14ac:dyDescent="0.25">
      <c r="A59">
        <v>58</v>
      </c>
      <c r="B59" t="s">
        <v>100</v>
      </c>
      <c r="C59">
        <v>6.1050000000000004</v>
      </c>
      <c r="D59" t="str">
        <f>_xlfn.XLOOKUP(edit__The_Economist_Intelligence_Unit’s_quality_of_life_index__2005[[#This Row],[Country or territory]],Comparison!$A$5:$A$219,Comparison!$A$5:$A$219)</f>
        <v>Romania</v>
      </c>
    </row>
    <row r="60" spans="1:4" x14ac:dyDescent="0.25">
      <c r="A60">
        <v>59</v>
      </c>
      <c r="B60" t="s">
        <v>202</v>
      </c>
      <c r="C60">
        <v>6.0890000000000004</v>
      </c>
      <c r="D60" t="str">
        <f>_xlfn.XLOOKUP(edit__The_Economist_Intelligence_Unit’s_quality_of_life_index__2005[[#This Row],[Country or territory]],Comparison!$A$5:$A$219,Comparison!$A$5:$A$219)</f>
        <v>Venezuela</v>
      </c>
    </row>
    <row r="61" spans="1:4" x14ac:dyDescent="0.25">
      <c r="A61">
        <v>60</v>
      </c>
      <c r="B61" t="s">
        <v>133</v>
      </c>
      <c r="C61">
        <v>6.0830000000000002</v>
      </c>
      <c r="D61" t="str">
        <f>_xlfn.XLOOKUP(edit__The_Economist_Intelligence_Unit’s_quality_of_life_index__2005[[#This Row],[Country or territory]],Comparison!$A$5:$A$219,Comparison!$A$5:$A$219)</f>
        <v>China</v>
      </c>
    </row>
    <row r="62" spans="1:4" x14ac:dyDescent="0.25">
      <c r="A62">
        <v>61</v>
      </c>
      <c r="B62" t="s">
        <v>183</v>
      </c>
      <c r="C62">
        <v>6.08</v>
      </c>
      <c r="D62" t="str">
        <f>_xlfn.XLOOKUP(edit__The_Economist_Intelligence_Unit’s_quality_of_life_index__2005[[#This Row],[Country or territory]],Comparison!$A$5:$A$219,Comparison!$A$5:$A$219)</f>
        <v>Vietnam</v>
      </c>
    </row>
    <row r="63" spans="1:4" x14ac:dyDescent="0.25">
      <c r="A63">
        <v>62</v>
      </c>
      <c r="B63" t="s">
        <v>70</v>
      </c>
      <c r="C63">
        <v>6.0350000000000001</v>
      </c>
      <c r="D63" t="str">
        <f>_xlfn.XLOOKUP(edit__The_Economist_Intelligence_Unit’s_quality_of_life_index__2005[[#This Row],[Country or territory]],Comparison!$A$5:$A$219,Comparison!$A$5:$A$219)</f>
        <v>Bahrain</v>
      </c>
    </row>
    <row r="64" spans="1:4" x14ac:dyDescent="0.25">
      <c r="A64">
        <v>63</v>
      </c>
      <c r="B64" t="s">
        <v>76</v>
      </c>
      <c r="C64">
        <v>6.0330000000000004</v>
      </c>
      <c r="D64" t="str">
        <f>_xlfn.XLOOKUP(edit__The_Economist_Intelligence_Unit’s_quality_of_life_index__2005[[#This Row],[Country or territory]],Comparison!$A$5:$A$219,Comparison!$A$5:$A$219)</f>
        <v>Lithuania</v>
      </c>
    </row>
    <row r="65" spans="1:4" x14ac:dyDescent="0.25">
      <c r="A65">
        <v>64</v>
      </c>
      <c r="B65" t="s">
        <v>196</v>
      </c>
      <c r="C65">
        <v>6.0220000000000002</v>
      </c>
      <c r="D65" t="str">
        <f>_xlfn.XLOOKUP(edit__The_Economist_Intelligence_Unit’s_quality_of_life_index__2005[[#This Row],[Country or territory]],Comparison!$A$5:$A$219,Comparison!$A$5:$A$219)</f>
        <v>Jamaica</v>
      </c>
    </row>
    <row r="66" spans="1:4" x14ac:dyDescent="0.25">
      <c r="A66">
        <v>65</v>
      </c>
      <c r="B66" t="s">
        <v>203</v>
      </c>
      <c r="C66">
        <v>6.0179999999999998</v>
      </c>
      <c r="D66" t="str">
        <f>_xlfn.XLOOKUP(edit__The_Economist_Intelligence_Unit’s_quality_of_life_index__2005[[#This Row],[Country or territory]],Comparison!$A$5:$A$219,Comparison!$A$5:$A$219)</f>
        <v>Morocco</v>
      </c>
    </row>
    <row r="67" spans="1:4" x14ac:dyDescent="0.25">
      <c r="A67">
        <v>66</v>
      </c>
      <c r="B67" t="s">
        <v>74</v>
      </c>
      <c r="C67">
        <v>6.008</v>
      </c>
      <c r="D67" t="str">
        <f>_xlfn.XLOOKUP(edit__The_Economist_Intelligence_Unit’s_quality_of_life_index__2005[[#This Row],[Country or territory]],Comparison!$A$5:$A$219,Comparison!$A$5:$A$219)</f>
        <v>Latvia</v>
      </c>
    </row>
    <row r="68" spans="1:4" x14ac:dyDescent="0.25">
      <c r="A68">
        <v>67</v>
      </c>
      <c r="B68" t="s">
        <v>106</v>
      </c>
      <c r="C68">
        <v>5.9160000000000004</v>
      </c>
      <c r="D68" t="str">
        <f>_xlfn.XLOOKUP(edit__The_Economist_Intelligence_Unit’s_quality_of_life_index__2005[[#This Row],[Country or territory]],Comparison!$A$5:$A$219,Comparison!$A$5:$A$219)</f>
        <v>Oman</v>
      </c>
    </row>
    <row r="69" spans="1:4" x14ac:dyDescent="0.25">
      <c r="A69">
        <v>68</v>
      </c>
      <c r="B69" t="s">
        <v>65</v>
      </c>
      <c r="C69">
        <v>5.9050000000000002</v>
      </c>
      <c r="D69" t="str">
        <f>_xlfn.XLOOKUP(edit__The_Economist_Intelligence_Unit’s_quality_of_life_index__2005[[#This Row],[Country or territory]],Comparison!$A$5:$A$219,Comparison!$A$5:$A$219)</f>
        <v>Estonia</v>
      </c>
    </row>
    <row r="70" spans="1:4" x14ac:dyDescent="0.25">
      <c r="A70">
        <v>69</v>
      </c>
      <c r="B70" t="s">
        <v>38</v>
      </c>
      <c r="C70">
        <v>5.899</v>
      </c>
      <c r="D70" t="str">
        <f>_xlfn.XLOOKUP(edit__The_Economist_Intelligence_Unit’s_quality_of_life_index__2005[[#This Row],[Country or territory]],Comparison!$A$5:$A$219,Comparison!$A$5:$A$219)</f>
        <v>United Arab Emirates</v>
      </c>
    </row>
    <row r="71" spans="1:4" x14ac:dyDescent="0.25">
      <c r="A71">
        <v>70</v>
      </c>
      <c r="B71" t="s">
        <v>159</v>
      </c>
      <c r="C71">
        <v>5.8490000000000002</v>
      </c>
      <c r="D71" t="str">
        <f>_xlfn.XLOOKUP(edit__The_Economist_Intelligence_Unit’s_quality_of_life_index__2005[[#This Row],[Country or territory]],Comparison!$A$5:$A$219,Comparison!$A$5:$A$219)</f>
        <v>Libya</v>
      </c>
    </row>
    <row r="72" spans="1:4" x14ac:dyDescent="0.25">
      <c r="A72">
        <v>71</v>
      </c>
      <c r="B72" t="s">
        <v>191</v>
      </c>
      <c r="C72">
        <v>5.8140000000000001</v>
      </c>
      <c r="D72" t="str">
        <f>_xlfn.XLOOKUP(edit__The_Economist_Intelligence_Unit’s_quality_of_life_index__2005[[#This Row],[Country or territory]],Comparison!$A$5:$A$219,Comparison!$A$5:$A$219)</f>
        <v>Indonesia</v>
      </c>
    </row>
    <row r="73" spans="1:4" x14ac:dyDescent="0.25">
      <c r="A73">
        <v>72</v>
      </c>
      <c r="B73" t="s">
        <v>81</v>
      </c>
      <c r="C73">
        <v>5.7670000000000003</v>
      </c>
      <c r="D73" t="str">
        <f>_xlfn.XLOOKUP(edit__The_Economist_Intelligence_Unit’s_quality_of_life_index__2005[[#This Row],[Country or territory]],Comparison!$A$5:$A$219,Comparison!$A$5:$A$219)</f>
        <v>Saudi Arabia</v>
      </c>
    </row>
    <row r="74" spans="1:4" x14ac:dyDescent="0.25">
      <c r="A74">
        <v>73</v>
      </c>
      <c r="B74" t="s">
        <v>225</v>
      </c>
      <c r="C74">
        <v>5.7590000000000003</v>
      </c>
      <c r="D74" t="str">
        <f>_xlfn.XLOOKUP(edit__The_Economist_Intelligence_Unit’s_quality_of_life_index__2005[[#This Row],[Country or territory]],Comparison!$A$5:$A$219,Comparison!$A$5:$A$219)</f>
        <v>India</v>
      </c>
    </row>
    <row r="75" spans="1:4" x14ac:dyDescent="0.25">
      <c r="A75">
        <v>74</v>
      </c>
      <c r="B75" t="s">
        <v>177</v>
      </c>
      <c r="C75">
        <v>5.7560000000000002</v>
      </c>
      <c r="D75" t="str">
        <f>_xlfn.XLOOKUP(edit__The_Economist_Intelligence_Unit’s_quality_of_life_index__2005[[#This Row],[Country or territory]],Comparison!$A$5:$A$219,Comparison!$A$5:$A$219)</f>
        <v>Paraguay</v>
      </c>
    </row>
    <row r="76" spans="1:4" x14ac:dyDescent="0.25">
      <c r="A76">
        <v>75</v>
      </c>
      <c r="B76" t="s">
        <v>171</v>
      </c>
      <c r="C76">
        <v>5.6749999999999998</v>
      </c>
      <c r="D76" t="str">
        <f>_xlfn.XLOOKUP(edit__The_Economist_Intelligence_Unit’s_quality_of_life_index__2005[[#This Row],[Country or territory]],Comparison!$A$5:$A$219,Comparison!$A$5:$A$219)</f>
        <v>Jordan</v>
      </c>
    </row>
    <row r="77" spans="1:4" x14ac:dyDescent="0.25">
      <c r="A77">
        <v>76</v>
      </c>
      <c r="B77" t="s">
        <v>220</v>
      </c>
      <c r="C77">
        <v>5.6630000000000003</v>
      </c>
      <c r="D77" t="str">
        <f>_xlfn.XLOOKUP(edit__The_Economist_Intelligence_Unit’s_quality_of_life_index__2005[[#This Row],[Country or territory]],Comparison!$A$5:$A$219,Comparison!$A$5:$A$219)</f>
        <v>Nicaragua</v>
      </c>
    </row>
    <row r="78" spans="1:4" x14ac:dyDescent="0.25">
      <c r="A78">
        <v>77</v>
      </c>
      <c r="B78" t="s">
        <v>218</v>
      </c>
      <c r="C78">
        <v>5.6459999999999999</v>
      </c>
      <c r="D78" t="str">
        <f>_xlfn.XLOOKUP(edit__The_Economist_Intelligence_Unit’s_quality_of_life_index__2005[[#This Row],[Country or territory]],Comparison!$A$5:$A$219,Comparison!$A$5:$A$219)</f>
        <v>Bangladesh</v>
      </c>
    </row>
    <row r="79" spans="1:4" x14ac:dyDescent="0.25">
      <c r="A79">
        <v>78</v>
      </c>
      <c r="B79" t="s">
        <v>131</v>
      </c>
      <c r="C79">
        <v>5.6340000000000003</v>
      </c>
      <c r="D79" t="str">
        <f>_xlfn.XLOOKUP(edit__The_Economist_Intelligence_Unit’s_quality_of_life_index__2005[[#This Row],[Country or territory]],Comparison!$A$5:$A$219,Comparison!$A$5:$A$219)</f>
        <v>Albania</v>
      </c>
    </row>
    <row r="80" spans="1:4" x14ac:dyDescent="0.25">
      <c r="A80">
        <v>79</v>
      </c>
      <c r="B80" t="s">
        <v>145</v>
      </c>
      <c r="C80">
        <v>5.63</v>
      </c>
      <c r="D80" t="str">
        <f>_xlfn.XLOOKUP(edit__The_Economist_Intelligence_Unit’s_quality_of_life_index__2005[[#This Row],[Country or territory]],Comparison!$A$5:$A$219,Comparison!$A$5:$A$219)</f>
        <v>Dominican Republic</v>
      </c>
    </row>
    <row r="81" spans="1:4" x14ac:dyDescent="0.25">
      <c r="A81">
        <v>80</v>
      </c>
      <c r="B81" t="s">
        <v>179</v>
      </c>
      <c r="C81">
        <v>5.6050000000000004</v>
      </c>
      <c r="D81" t="str">
        <f>_xlfn.XLOOKUP(edit__The_Economist_Intelligence_Unit’s_quality_of_life_index__2005[[#This Row],[Country or territory]],Comparison!$A$5:$A$219,Comparison!$A$5:$A$219)</f>
        <v>Egypt</v>
      </c>
    </row>
    <row r="82" spans="1:4" x14ac:dyDescent="0.25">
      <c r="A82">
        <v>81</v>
      </c>
      <c r="B82" t="s">
        <v>161</v>
      </c>
      <c r="C82">
        <v>5.5709999999999997</v>
      </c>
      <c r="D82" t="str">
        <f>_xlfn.XLOOKUP(edit__The_Economist_Intelligence_Unit’s_quality_of_life_index__2005[[#This Row],[Country or territory]],Comparison!$A$5:$A$219,Comparison!$A$5:$A$219)</f>
        <v>Algeria</v>
      </c>
    </row>
    <row r="83" spans="1:4" x14ac:dyDescent="0.25">
      <c r="A83">
        <v>82</v>
      </c>
      <c r="B83" t="s">
        <v>205</v>
      </c>
      <c r="C83">
        <v>5.492</v>
      </c>
      <c r="D83" t="str">
        <f>_xlfn.XLOOKUP(edit__The_Economist_Intelligence_Unit’s_quality_of_life_index__2005[[#This Row],[Country or territory]],Comparison!$A$5:$A$219,Comparison!$A$5:$A$219)</f>
        <v>Bolivia</v>
      </c>
    </row>
    <row r="84" spans="1:4" x14ac:dyDescent="0.25">
      <c r="A84">
        <v>83</v>
      </c>
      <c r="B84" t="s">
        <v>173</v>
      </c>
      <c r="C84">
        <v>5.4720000000000004</v>
      </c>
      <c r="D84" t="str">
        <f>_xlfn.XLOOKUP(edit__The_Economist_Intelligence_Unit’s_quality_of_life_index__2005[[#This Row],[Country or territory]],Comparison!$A$5:$A$219,Comparison!$A$5:$A$219)</f>
        <v>Tunisia</v>
      </c>
    </row>
    <row r="85" spans="1:4" x14ac:dyDescent="0.25">
      <c r="A85">
        <v>84</v>
      </c>
      <c r="B85" t="s">
        <v>116</v>
      </c>
      <c r="C85">
        <v>5.4279999999999999</v>
      </c>
      <c r="D85" t="str">
        <f>_xlfn.XLOOKUP(edit__The_Economist_Intelligence_Unit’s_quality_of_life_index__2005[[#This Row],[Country or territory]],Comparison!$A$5:$A$219,Comparison!$A$5:$A$219)</f>
        <v>Serbia</v>
      </c>
    </row>
    <row r="86" spans="1:4" x14ac:dyDescent="0.25">
      <c r="A86">
        <v>85</v>
      </c>
      <c r="B86" t="s">
        <v>135</v>
      </c>
      <c r="C86">
        <v>5.4219999999999997</v>
      </c>
      <c r="D86" t="str">
        <f>_xlfn.XLOOKUP(edit__The_Economist_Intelligence_Unit’s_quality_of_life_index__2005[[#This Row],[Country or territory]],Comparison!$A$5:$A$219,Comparison!$A$5:$A$219)</f>
        <v>Armenia</v>
      </c>
    </row>
    <row r="87" spans="1:4" x14ac:dyDescent="0.25">
      <c r="A87">
        <v>86</v>
      </c>
      <c r="B87" t="s">
        <v>155</v>
      </c>
      <c r="C87">
        <v>5.3769999999999998</v>
      </c>
      <c r="D87" t="str">
        <f>_xlfn.XLOOKUP(edit__The_Economist_Intelligence_Unit’s_quality_of_life_index__2005[[#This Row],[Country or territory]],Comparison!$A$5:$A$219,Comparison!$A$5:$A$219)</f>
        <v>Azerbaijan</v>
      </c>
    </row>
    <row r="88" spans="1:4" x14ac:dyDescent="0.25">
      <c r="A88">
        <v>87</v>
      </c>
      <c r="B88" t="s">
        <v>109</v>
      </c>
      <c r="C88">
        <v>5.3650000000000002</v>
      </c>
      <c r="D88" t="str">
        <f>_xlfn.XLOOKUP(edit__The_Economist_Intelligence_Unit’s_quality_of_life_index__2005[[#This Row],[Country or territory]],Comparison!$A$5:$A$219,Comparison!$A$5:$A$219)</f>
        <v>Georgia</v>
      </c>
    </row>
    <row r="89" spans="1:4" x14ac:dyDescent="0.25">
      <c r="A89">
        <v>88</v>
      </c>
      <c r="B89" t="s">
        <v>139</v>
      </c>
      <c r="C89">
        <v>5.343</v>
      </c>
      <c r="D89" t="str">
        <f>_xlfn.XLOOKUP(edit__The_Economist_Intelligence_Unit’s_quality_of_life_index__2005[[#This Row],[Country or territory]],Comparison!$A$5:$A$219,Comparison!$A$5:$A$219)</f>
        <v>Iran</v>
      </c>
    </row>
    <row r="90" spans="1:4" x14ac:dyDescent="0.25">
      <c r="A90">
        <v>89</v>
      </c>
      <c r="B90" t="s">
        <v>148</v>
      </c>
      <c r="C90">
        <v>5.3369999999999997</v>
      </c>
      <c r="D90" t="str">
        <f>_xlfn.XLOOKUP(edit__The_Economist_Intelligence_Unit’s_quality_of_life_index__2005[[#This Row],[Country or territory]],Comparison!$A$5:$A$219,Comparison!$A$5:$A$219)</f>
        <v>North Macedonia</v>
      </c>
    </row>
    <row r="91" spans="1:4" x14ac:dyDescent="0.25">
      <c r="A91">
        <v>90</v>
      </c>
      <c r="B91" t="s">
        <v>228</v>
      </c>
      <c r="C91">
        <v>5.3209999999999997</v>
      </c>
      <c r="D91" t="str">
        <f>_xlfn.XLOOKUP(edit__The_Economist_Intelligence_Unit’s_quality_of_life_index__2005[[#This Row],[Country or territory]],Comparison!$A$5:$A$219,Comparison!$A$5:$A$219)</f>
        <v>Guatemala</v>
      </c>
    </row>
    <row r="92" spans="1:4" x14ac:dyDescent="0.25">
      <c r="A92">
        <v>91</v>
      </c>
      <c r="B92" t="s">
        <v>230</v>
      </c>
      <c r="C92">
        <v>5.25</v>
      </c>
      <c r="D92" t="str">
        <f>_xlfn.XLOOKUP(edit__The_Economist_Intelligence_Unit’s_quality_of_life_index__2005[[#This Row],[Country or territory]],Comparison!$A$5:$A$219,Comparison!$A$5:$A$219)</f>
        <v>Honduras</v>
      </c>
    </row>
    <row r="93" spans="1:4" x14ac:dyDescent="0.25">
      <c r="A93">
        <v>92</v>
      </c>
      <c r="B93" t="s">
        <v>189</v>
      </c>
      <c r="C93">
        <v>5.2450000000000001</v>
      </c>
      <c r="D93" t="str">
        <f>_xlfn.XLOOKUP(edit__The_Economist_Intelligence_Unit’s_quality_of_life_index__2005[[#This Row],[Country or territory]],Comparison!$A$5:$A$219,Comparison!$A$5:$A$219)</f>
        <v>South Africa</v>
      </c>
    </row>
    <row r="94" spans="1:4" x14ac:dyDescent="0.25">
      <c r="A94">
        <v>93</v>
      </c>
      <c r="B94" t="s">
        <v>269</v>
      </c>
      <c r="C94">
        <v>5.2290000000000001</v>
      </c>
      <c r="D94" t="str">
        <f>_xlfn.XLOOKUP(edit__The_Economist_Intelligence_Unit’s_quality_of_life_index__2005[[#This Row],[Country or territory]],Comparison!$A$5:$A$219,Comparison!$A$5:$A$219)</f>
        <v>Pakistan</v>
      </c>
    </row>
    <row r="95" spans="1:4" x14ac:dyDescent="0.25">
      <c r="A95">
        <v>94</v>
      </c>
      <c r="B95" t="s">
        <v>141</v>
      </c>
      <c r="C95">
        <v>5.218</v>
      </c>
      <c r="D95" t="str">
        <f>_xlfn.XLOOKUP(edit__The_Economist_Intelligence_Unit’s_quality_of_life_index__2005[[#This Row],[Country or territory]],Comparison!$A$5:$A$219,Comparison!$A$5:$A$219)</f>
        <v>Bosnia and Herzegovina</v>
      </c>
    </row>
    <row r="96" spans="1:4" x14ac:dyDescent="0.25">
      <c r="A96">
        <v>95</v>
      </c>
      <c r="B96" t="s">
        <v>240</v>
      </c>
      <c r="C96">
        <v>5.1740000000000004</v>
      </c>
      <c r="D96" t="str">
        <f>_xlfn.XLOOKUP(edit__The_Economist_Intelligence_Unit’s_quality_of_life_index__2005[[#This Row],[Country or territory]],Comparison!$A$5:$A$219,Comparison!$A$5:$A$219)</f>
        <v>Ghana</v>
      </c>
    </row>
    <row r="97" spans="1:4" x14ac:dyDescent="0.25">
      <c r="A97">
        <v>96</v>
      </c>
      <c r="B97" t="s">
        <v>120</v>
      </c>
      <c r="C97">
        <v>5.0819999999999999</v>
      </c>
      <c r="D97" t="str">
        <f>_xlfn.XLOOKUP(edit__The_Economist_Intelligence_Unit’s_quality_of_life_index__2005[[#This Row],[Country or territory]],Comparison!$A$5:$A$219,Comparison!$A$5:$A$219)</f>
        <v>Kazakhstan</v>
      </c>
    </row>
    <row r="98" spans="1:4" x14ac:dyDescent="0.25">
      <c r="A98">
        <v>97</v>
      </c>
      <c r="B98" t="s">
        <v>259</v>
      </c>
      <c r="C98">
        <v>5.0519999999999996</v>
      </c>
      <c r="D98" t="str">
        <f>_xlfn.XLOOKUP(edit__The_Economist_Intelligence_Unit’s_quality_of_life_index__2005[[#This Row],[Country or territory]],Comparison!$A$5:$A$219,Comparison!$A$5:$A$219)</f>
        <v>Syria</v>
      </c>
    </row>
    <row r="99" spans="1:4" x14ac:dyDescent="0.25">
      <c r="A99">
        <v>98</v>
      </c>
      <c r="B99" t="s">
        <v>172</v>
      </c>
      <c r="C99">
        <v>5.032</v>
      </c>
      <c r="D99" t="str">
        <f>_xlfn.XLOOKUP(edit__The_Economist_Intelligence_Unit’s_quality_of_life_index__2005[[#This Row],[Country or territory]],Comparison!$A$5:$A$219,Comparison!$A$5:$A$219)</f>
        <v>Ukraine</v>
      </c>
    </row>
    <row r="100" spans="1:4" x14ac:dyDescent="0.25">
      <c r="A100">
        <v>99</v>
      </c>
      <c r="B100" t="s">
        <v>150</v>
      </c>
      <c r="C100">
        <v>5.0090000000000003</v>
      </c>
      <c r="D100" t="str">
        <f>_xlfn.XLOOKUP(edit__The_Economist_Intelligence_Unit’s_quality_of_life_index__2005[[#This Row],[Country or territory]],Comparison!$A$5:$A$219,Comparison!$A$5:$A$219)</f>
        <v>Moldova</v>
      </c>
    </row>
    <row r="101" spans="1:4" x14ac:dyDescent="0.25">
      <c r="A101">
        <v>100</v>
      </c>
      <c r="B101" t="s">
        <v>122</v>
      </c>
      <c r="C101">
        <v>4.9779999999999998</v>
      </c>
      <c r="D101" t="str">
        <f>_xlfn.XLOOKUP(edit__The_Economist_Intelligence_Unit’s_quality_of_life_index__2005[[#This Row],[Country or territory]],Comparison!$A$5:$A$219,Comparison!$A$5:$A$219)</f>
        <v>Belarus</v>
      </c>
    </row>
    <row r="102" spans="1:4" x14ac:dyDescent="0.25">
      <c r="A102">
        <v>101</v>
      </c>
      <c r="B102" t="s">
        <v>263</v>
      </c>
      <c r="C102">
        <v>4.8789999999999996</v>
      </c>
      <c r="D102" t="str">
        <f>_xlfn.XLOOKUP(edit__The_Economist_Intelligence_Unit’s_quality_of_life_index__2005[[#This Row],[Country or territory]],Comparison!$A$5:$A$219,Comparison!$A$5:$A$219)</f>
        <v>Uganda</v>
      </c>
    </row>
    <row r="103" spans="1:4" x14ac:dyDescent="0.25">
      <c r="A103">
        <v>102</v>
      </c>
      <c r="B103" t="s">
        <v>162</v>
      </c>
      <c r="C103">
        <v>4.87</v>
      </c>
      <c r="D103" t="str">
        <f>_xlfn.XLOOKUP(edit__The_Economist_Intelligence_Unit’s_quality_of_life_index__2005[[#This Row],[Country or territory]],Comparison!$A$5:$A$219,Comparison!$A$5:$A$219)</f>
        <v>Turkmenistan</v>
      </c>
    </row>
    <row r="104" spans="1:4" x14ac:dyDescent="0.25">
      <c r="A104">
        <v>103</v>
      </c>
      <c r="B104" t="s">
        <v>199</v>
      </c>
      <c r="C104">
        <v>4.8460000000000001</v>
      </c>
      <c r="D104" t="str">
        <f>_xlfn.XLOOKUP(edit__The_Economist_Intelligence_Unit’s_quality_of_life_index__2005[[#This Row],[Country or territory]],Comparison!$A$5:$A$219,Comparison!$A$5:$A$219)</f>
        <v>Kyrgyzstan</v>
      </c>
    </row>
    <row r="105" spans="1:4" x14ac:dyDescent="0.25">
      <c r="A105">
        <v>104</v>
      </c>
      <c r="B105" t="s">
        <v>194</v>
      </c>
      <c r="C105">
        <v>4.8099999999999996</v>
      </c>
      <c r="D105" t="str">
        <f>_xlfn.XLOOKUP(edit__The_Economist_Intelligence_Unit’s_quality_of_life_index__2005[[#This Row],[Country or territory]],Comparison!$A$5:$A$219,Comparison!$A$5:$A$219)</f>
        <v>Botswana</v>
      </c>
    </row>
    <row r="106" spans="1:4" x14ac:dyDescent="0.25">
      <c r="A106">
        <v>105</v>
      </c>
      <c r="B106" t="s">
        <v>103</v>
      </c>
      <c r="C106">
        <v>4.7960000000000003</v>
      </c>
      <c r="D106" t="str">
        <f>_xlfn.XLOOKUP(edit__The_Economist_Intelligence_Unit’s_quality_of_life_index__2005[[#This Row],[Country or territory]],Comparison!$A$5:$A$219,Comparison!$A$5:$A$219)</f>
        <v>Russia</v>
      </c>
    </row>
    <row r="107" spans="1:4" x14ac:dyDescent="0.25">
      <c r="A107">
        <v>106</v>
      </c>
      <c r="B107" t="s">
        <v>181</v>
      </c>
      <c r="C107">
        <v>4.7670000000000003</v>
      </c>
      <c r="D107" t="str">
        <f>_xlfn.XLOOKUP(edit__The_Economist_Intelligence_Unit’s_quality_of_life_index__2005[[#This Row],[Country or territory]],Comparison!$A$5:$A$219,Comparison!$A$5:$A$219)</f>
        <v>Uzbekistan</v>
      </c>
    </row>
    <row r="108" spans="1:4" x14ac:dyDescent="0.25">
      <c r="A108">
        <v>107</v>
      </c>
      <c r="B108" t="s">
        <v>213</v>
      </c>
      <c r="C108">
        <v>4.7539999999999996</v>
      </c>
      <c r="D108" t="str">
        <f>_xlfn.XLOOKUP(edit__The_Economist_Intelligence_Unit’s_quality_of_life_index__2005[[#This Row],[Country or territory]],Comparison!$A$5:$A$219,Comparison!$A$5:$A$219)</f>
        <v>Tajikistan</v>
      </c>
    </row>
    <row r="109" spans="1:4" x14ac:dyDescent="0.25">
      <c r="A109">
        <v>108</v>
      </c>
      <c r="B109" t="s">
        <v>266</v>
      </c>
      <c r="C109">
        <v>4.5049999999999999</v>
      </c>
      <c r="D109" t="str">
        <f>_xlfn.XLOOKUP(edit__The_Economist_Intelligence_Unit’s_quality_of_life_index__2005[[#This Row],[Country or territory]],Comparison!$A$5:$A$219,Comparison!$A$5:$A$219)</f>
        <v>Nigeria</v>
      </c>
    </row>
    <row r="110" spans="1:4" x14ac:dyDescent="0.25">
      <c r="A110">
        <v>109</v>
      </c>
      <c r="B110" t="s">
        <v>274</v>
      </c>
      <c r="C110">
        <v>4.4950000000000001</v>
      </c>
      <c r="D110" t="str">
        <f>_xlfn.XLOOKUP(edit__The_Economist_Intelligence_Unit’s_quality_of_life_index__2005[[#This Row],[Country or territory]],Comparison!$A$5:$A$219,Comparison!$A$5:$A$219)</f>
        <v>Tanzania</v>
      </c>
    </row>
    <row r="111" spans="1:4" x14ac:dyDescent="0.25">
      <c r="A111">
        <v>110</v>
      </c>
      <c r="B111" t="s">
        <v>261</v>
      </c>
      <c r="C111">
        <v>4.09</v>
      </c>
      <c r="D111" t="str">
        <f>_xlfn.XLOOKUP(edit__The_Economist_Intelligence_Unit’s_quality_of_life_index__2005[[#This Row],[Country or territory]],Comparison!$A$5:$A$219,Comparison!$A$5:$A$219)</f>
        <v>Haiti</v>
      </c>
    </row>
    <row r="112" spans="1:4" x14ac:dyDescent="0.25">
      <c r="A112">
        <v>111</v>
      </c>
      <c r="B112" t="s">
        <v>264</v>
      </c>
      <c r="C112">
        <v>3.8919999999999999</v>
      </c>
      <c r="D112" t="str">
        <f>_xlfn.XLOOKUP(edit__The_Economist_Intelligence_Unit’s_quality_of_life_index__2005[[#This Row],[Country or territory]],Comparison!$A$5:$A$219,Comparison!$A$5:$A$219)</f>
        <v>Zimbabwe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FF7D-4D38-47C3-98A6-B8C48C4F9296}">
  <dimension ref="A1:E178"/>
  <sheetViews>
    <sheetView workbookViewId="0">
      <selection sqref="A1:E178"/>
    </sheetView>
  </sheetViews>
  <sheetFormatPr defaultRowHeight="15" x14ac:dyDescent="0.25"/>
  <cols>
    <col min="1" max="1" width="30.7109375" bestFit="1" customWidth="1"/>
    <col min="2" max="2" width="7.7109375" bestFit="1" customWidth="1"/>
    <col min="3" max="3" width="8.42578125" bestFit="1" customWidth="1"/>
    <col min="4" max="4" width="10.140625" bestFit="1" customWidth="1"/>
    <col min="5" max="5" width="30.7109375" bestFit="1" customWidth="1"/>
  </cols>
  <sheetData>
    <row r="1" spans="1:5" x14ac:dyDescent="0.25">
      <c r="A1" t="s">
        <v>2424</v>
      </c>
      <c r="B1" t="s">
        <v>0</v>
      </c>
      <c r="C1" t="s">
        <v>3595</v>
      </c>
      <c r="D1" t="s">
        <v>3596</v>
      </c>
      <c r="E1" t="s">
        <v>311</v>
      </c>
    </row>
    <row r="2" spans="1:5" x14ac:dyDescent="0.25">
      <c r="A2" t="s">
        <v>131</v>
      </c>
      <c r="B2">
        <v>50</v>
      </c>
      <c r="C2">
        <v>66.599999999999994</v>
      </c>
      <c r="D2">
        <v>1.4</v>
      </c>
      <c r="E2" t="str">
        <f>_xlfn.XLOOKUP(Economic_Freedom_Index_31[[#This Row],[Country]],Comparison!$AS$5:$AS$219,Comparison!$AS$5:$AS$219,"Check Missing Country")</f>
        <v>Albania</v>
      </c>
    </row>
    <row r="3" spans="1:5" x14ac:dyDescent="0.25">
      <c r="A3" t="s">
        <v>161</v>
      </c>
      <c r="B3">
        <v>166</v>
      </c>
      <c r="C3">
        <v>45.8</v>
      </c>
      <c r="D3">
        <v>3.9</v>
      </c>
      <c r="E3" t="str">
        <f>_xlfn.XLOOKUP(Economic_Freedom_Index_31[[#This Row],[Country]],Comparison!$AS$5:$AS$219,Comparison!$AS$5:$AS$219,"Check Missing Country")</f>
        <v>Algeria</v>
      </c>
    </row>
    <row r="4" spans="1:5" x14ac:dyDescent="0.25">
      <c r="A4" t="s">
        <v>247</v>
      </c>
      <c r="B4">
        <v>139</v>
      </c>
      <c r="C4">
        <v>52.6</v>
      </c>
      <c r="D4">
        <v>1.6</v>
      </c>
      <c r="E4" t="str">
        <f>_xlfn.XLOOKUP(Economic_Freedom_Index_31[[#This Row],[Country]],Comparison!$AS$5:$AS$219,Comparison!$AS$5:$AS$219,"Check Missing Country")</f>
        <v>Angola</v>
      </c>
    </row>
    <row r="5" spans="1:5" x14ac:dyDescent="0.25">
      <c r="A5" t="s">
        <v>93</v>
      </c>
      <c r="B5">
        <v>144</v>
      </c>
      <c r="C5">
        <v>50.1</v>
      </c>
      <c r="D5">
        <v>2.6</v>
      </c>
      <c r="E5" t="str">
        <f>_xlfn.XLOOKUP(Economic_Freedom_Index_31[[#This Row],[Country]],Comparison!$AS$5:$AS$219,Comparison!$AS$5:$AS$219,"Check Missing Country")</f>
        <v>Argentina</v>
      </c>
    </row>
    <row r="6" spans="1:5" x14ac:dyDescent="0.25">
      <c r="A6" t="s">
        <v>135</v>
      </c>
      <c r="B6">
        <v>58</v>
      </c>
      <c r="C6">
        <v>65.3</v>
      </c>
      <c r="D6">
        <v>6.6</v>
      </c>
      <c r="E6" t="str">
        <f>_xlfn.XLOOKUP(Economic_Freedom_Index_31[[#This Row],[Country]],Comparison!$AS$5:$AS$219,Comparison!$AS$5:$AS$219,"Check Missing Country")</f>
        <v>Armenia</v>
      </c>
    </row>
    <row r="7" spans="1:5" x14ac:dyDescent="0.25">
      <c r="A7" t="s">
        <v>26</v>
      </c>
      <c r="B7">
        <v>13</v>
      </c>
      <c r="C7">
        <v>74.8</v>
      </c>
      <c r="D7">
        <v>2.9</v>
      </c>
      <c r="E7" t="str">
        <f>_xlfn.XLOOKUP(Economic_Freedom_Index_31[[#This Row],[Country]],Comparison!$AS$5:$AS$219,Comparison!$AS$5:$AS$219,"Check Missing Country")</f>
        <v>Australia</v>
      </c>
    </row>
    <row r="8" spans="1:5" x14ac:dyDescent="0.25">
      <c r="A8" t="s">
        <v>51</v>
      </c>
      <c r="B8">
        <v>22</v>
      </c>
      <c r="C8">
        <v>71.099999999999994</v>
      </c>
      <c r="D8">
        <v>2.7</v>
      </c>
      <c r="E8" t="str">
        <f>_xlfn.XLOOKUP(Economic_Freedom_Index_31[[#This Row],[Country]],Comparison!$AS$5:$AS$219,Comparison!$AS$5:$AS$219,"Check Missing Country")</f>
        <v>Austria</v>
      </c>
    </row>
    <row r="9" spans="1:5" x14ac:dyDescent="0.25">
      <c r="A9" t="s">
        <v>155</v>
      </c>
      <c r="B9">
        <v>75</v>
      </c>
      <c r="C9">
        <v>61.6</v>
      </c>
      <c r="D9">
        <v>8.5</v>
      </c>
      <c r="E9" t="str">
        <f>_xlfn.XLOOKUP(Economic_Freedom_Index_31[[#This Row],[Country]],Comparison!$AS$5:$AS$219,Comparison!$AS$5:$AS$219,"Check Missing Country")</f>
        <v>Azerbaijan</v>
      </c>
    </row>
    <row r="10" spans="1:5" x14ac:dyDescent="0.25">
      <c r="A10" t="s">
        <v>104</v>
      </c>
      <c r="B10">
        <v>55</v>
      </c>
      <c r="C10">
        <v>65.400000000000006</v>
      </c>
      <c r="D10">
        <v>1.2</v>
      </c>
      <c r="E10" t="str">
        <f>_xlfn.XLOOKUP(Economic_Freedom_Index_31[[#This Row],[Country]],Comparison!$AS$5:$AS$219,Comparison!$AS$5:$AS$219,"Check Missing Country")</f>
        <v>Bahamas</v>
      </c>
    </row>
    <row r="11" spans="1:5" x14ac:dyDescent="0.25">
      <c r="A11" t="s">
        <v>70</v>
      </c>
      <c r="B11">
        <v>74</v>
      </c>
      <c r="C11">
        <v>62</v>
      </c>
      <c r="D11">
        <v>7.9</v>
      </c>
      <c r="E11" t="str">
        <f>_xlfn.XLOOKUP(Economic_Freedom_Index_31[[#This Row],[Country]],Comparison!$AS$5:$AS$219,Comparison!$AS$5:$AS$219,"Check Missing Country")</f>
        <v>Bahrain</v>
      </c>
    </row>
    <row r="12" spans="1:5" x14ac:dyDescent="0.25">
      <c r="A12" t="s">
        <v>218</v>
      </c>
      <c r="B12">
        <v>137</v>
      </c>
      <c r="C12">
        <v>52.7</v>
      </c>
      <c r="D12">
        <v>3.8</v>
      </c>
      <c r="E12" t="str">
        <f>_xlfn.XLOOKUP(Economic_Freedom_Index_31[[#This Row],[Country]],Comparison!$AS$5:$AS$219,Comparison!$AS$5:$AS$219,"Check Missing Country")</f>
        <v>Bangladesh</v>
      </c>
    </row>
    <row r="13" spans="1:5" x14ac:dyDescent="0.25">
      <c r="A13" t="s">
        <v>111</v>
      </c>
      <c r="B13">
        <v>29</v>
      </c>
      <c r="C13">
        <v>69.8</v>
      </c>
      <c r="D13">
        <v>1.5</v>
      </c>
      <c r="E13" t="str">
        <f>_xlfn.XLOOKUP(Economic_Freedom_Index_31[[#This Row],[Country]],Comparison!$AS$5:$AS$219,Comparison!$AS$5:$AS$219,"Check Missing Country")</f>
        <v>Barbados</v>
      </c>
    </row>
    <row r="14" spans="1:5" x14ac:dyDescent="0.25">
      <c r="A14" t="s">
        <v>122</v>
      </c>
      <c r="B14">
        <v>135</v>
      </c>
      <c r="C14">
        <v>53</v>
      </c>
      <c r="D14">
        <v>8</v>
      </c>
      <c r="E14" t="str">
        <f>_xlfn.XLOOKUP(Economic_Freedom_Index_31[[#This Row],[Country]],Comparison!$AS$5:$AS$219,Comparison!$AS$5:$AS$219,"Check Missing Country")</f>
        <v>Belarus</v>
      </c>
    </row>
    <row r="15" spans="1:5" x14ac:dyDescent="0.25">
      <c r="A15" t="s">
        <v>30</v>
      </c>
      <c r="B15">
        <v>43</v>
      </c>
      <c r="C15">
        <v>67.099999999999994</v>
      </c>
      <c r="D15">
        <v>2.5</v>
      </c>
      <c r="E15" t="str">
        <f>_xlfn.XLOOKUP(Economic_Freedom_Index_31[[#This Row],[Country]],Comparison!$AS$5:$AS$219,Comparison!$AS$5:$AS$219,"Check Missing Country")</f>
        <v>Belgium</v>
      </c>
    </row>
    <row r="16" spans="1:5" x14ac:dyDescent="0.25">
      <c r="A16" t="s">
        <v>200</v>
      </c>
      <c r="B16">
        <v>109</v>
      </c>
      <c r="C16">
        <v>56.6</v>
      </c>
      <c r="D16">
        <v>0.9</v>
      </c>
      <c r="E16" t="str">
        <f>_xlfn.XLOOKUP(Economic_Freedom_Index_31[[#This Row],[Country]],Comparison!$AS$5:$AS$219,Comparison!$AS$5:$AS$219,"Check Missing Country")</f>
        <v>Belize</v>
      </c>
    </row>
    <row r="17" spans="1:5" x14ac:dyDescent="0.25">
      <c r="A17" t="s">
        <v>282</v>
      </c>
      <c r="B17">
        <v>81</v>
      </c>
      <c r="C17">
        <v>61</v>
      </c>
      <c r="D17">
        <v>1.4</v>
      </c>
      <c r="E17" t="str">
        <f>_xlfn.XLOOKUP(Economic_Freedom_Index_31[[#This Row],[Country]],Comparison!$AS$5:$AS$219,Comparison!$AS$5:$AS$219,"Check Missing Country")</f>
        <v>Benin</v>
      </c>
    </row>
    <row r="18" spans="1:5" x14ac:dyDescent="0.25">
      <c r="A18" t="s">
        <v>211</v>
      </c>
      <c r="B18">
        <v>94</v>
      </c>
      <c r="C18">
        <v>59.3</v>
      </c>
      <c r="D18">
        <v>1</v>
      </c>
      <c r="E18" t="str">
        <f>_xlfn.XLOOKUP(Economic_Freedom_Index_31[[#This Row],[Country]],Comparison!$AS$5:$AS$219,Comparison!$AS$5:$AS$219,"Check Missing Country")</f>
        <v>Bhutan</v>
      </c>
    </row>
    <row r="19" spans="1:5" x14ac:dyDescent="0.25">
      <c r="A19" t="s">
        <v>205</v>
      </c>
      <c r="B19">
        <v>169</v>
      </c>
      <c r="C19">
        <v>43</v>
      </c>
      <c r="D19">
        <v>0.3</v>
      </c>
      <c r="E19" t="str">
        <f>_xlfn.XLOOKUP(Economic_Freedom_Index_31[[#This Row],[Country]],Comparison!$AS$5:$AS$219,Comparison!$AS$5:$AS$219,"Check Missing Country")</f>
        <v>Bolivia</v>
      </c>
    </row>
    <row r="20" spans="1:5" x14ac:dyDescent="0.25">
      <c r="A20" t="s">
        <v>141</v>
      </c>
      <c r="B20">
        <v>68</v>
      </c>
      <c r="C20">
        <v>63.4</v>
      </c>
      <c r="D20">
        <v>0.5</v>
      </c>
      <c r="E20" t="str">
        <f>_xlfn.XLOOKUP(Economic_Freedom_Index_31[[#This Row],[Country]],Comparison!$AS$5:$AS$219,Comparison!$AS$5:$AS$219,"Check Missing Country")</f>
        <v>Bosnia and Herzegovina</v>
      </c>
    </row>
    <row r="21" spans="1:5" x14ac:dyDescent="0.25">
      <c r="A21" t="s">
        <v>194</v>
      </c>
      <c r="B21">
        <v>61</v>
      </c>
      <c r="C21">
        <v>64.8</v>
      </c>
      <c r="D21">
        <v>2.8</v>
      </c>
      <c r="E21" t="str">
        <f>_xlfn.XLOOKUP(Economic_Freedom_Index_31[[#This Row],[Country]],Comparison!$AS$5:$AS$219,Comparison!$AS$5:$AS$219,"Check Missing Country")</f>
        <v>Botswana</v>
      </c>
    </row>
    <row r="22" spans="1:5" x14ac:dyDescent="0.25">
      <c r="A22" t="s">
        <v>156</v>
      </c>
      <c r="B22">
        <v>133</v>
      </c>
      <c r="C22">
        <v>53.3</v>
      </c>
      <c r="D22">
        <v>0.1</v>
      </c>
      <c r="E22" t="str">
        <f>_xlfn.XLOOKUP(Economic_Freedom_Index_31[[#This Row],[Country]],Comparison!$AS$5:$AS$219,Comparison!$AS$5:$AS$219,"Check Missing Country")</f>
        <v>Brazil</v>
      </c>
    </row>
    <row r="23" spans="1:5" x14ac:dyDescent="0.25">
      <c r="A23" t="s">
        <v>102</v>
      </c>
      <c r="B23">
        <v>62</v>
      </c>
      <c r="C23">
        <v>64.8</v>
      </c>
      <c r="D23">
        <v>1.8</v>
      </c>
      <c r="E23" t="str">
        <f>_xlfn.XLOOKUP(Economic_Freedom_Index_31[[#This Row],[Country]],Comparison!$AS$5:$AS$219,Comparison!$AS$5:$AS$219,"Check Missing Country")</f>
        <v>Brunei</v>
      </c>
    </row>
    <row r="24" spans="1:5" x14ac:dyDescent="0.25">
      <c r="A24" t="s">
        <v>125</v>
      </c>
      <c r="B24">
        <v>31</v>
      </c>
      <c r="C24">
        <v>69.3</v>
      </c>
      <c r="D24">
        <v>1.7</v>
      </c>
      <c r="E24" t="str">
        <f>_xlfn.XLOOKUP(Economic_Freedom_Index_31[[#This Row],[Country]],Comparison!$AS$5:$AS$219,Comparison!$AS$5:$AS$219,"Check Missing Country")</f>
        <v>Bulgaria</v>
      </c>
    </row>
    <row r="25" spans="1:5" x14ac:dyDescent="0.25">
      <c r="A25" t="s">
        <v>296</v>
      </c>
      <c r="B25">
        <v>100</v>
      </c>
      <c r="C25">
        <v>58.3</v>
      </c>
      <c r="D25">
        <v>1.8</v>
      </c>
      <c r="E25" t="str">
        <f>_xlfn.XLOOKUP(Economic_Freedom_Index_31[[#This Row],[Country]],Comparison!$AS$5:$AS$219,Comparison!$AS$5:$AS$219,"Check Missing Country")</f>
        <v>Burkina Faso</v>
      </c>
    </row>
    <row r="26" spans="1:5" x14ac:dyDescent="0.25">
      <c r="A26" t="s">
        <v>300</v>
      </c>
      <c r="B26">
        <v>172</v>
      </c>
      <c r="C26">
        <v>39.4</v>
      </c>
      <c r="D26">
        <v>10.5</v>
      </c>
      <c r="E26" t="str">
        <f>_xlfn.XLOOKUP(Economic_Freedom_Index_31[[#This Row],[Country]],Comparison!$AS$5:$AS$219,Comparison!$AS$5:$AS$219,"Check Missing Country")</f>
        <v>Burundi</v>
      </c>
    </row>
    <row r="27" spans="1:5" x14ac:dyDescent="0.25">
      <c r="A27" t="s">
        <v>1460</v>
      </c>
      <c r="B27">
        <v>49</v>
      </c>
      <c r="C27">
        <v>66.7</v>
      </c>
      <c r="D27">
        <v>2.9</v>
      </c>
      <c r="E27" t="str">
        <f>_xlfn.XLOOKUP(Economic_Freedom_Index_31[[#This Row],[Country]],Comparison!$AS$5:$AS$219,Comparison!$AS$5:$AS$219,"Check Missing Country")</f>
        <v>Cabo Verde</v>
      </c>
    </row>
    <row r="28" spans="1:5" x14ac:dyDescent="0.25">
      <c r="A28" t="s">
        <v>245</v>
      </c>
      <c r="B28">
        <v>106</v>
      </c>
      <c r="C28">
        <v>57.1</v>
      </c>
      <c r="D28">
        <v>0.2</v>
      </c>
      <c r="E28" t="str">
        <f>_xlfn.XLOOKUP(Economic_Freedom_Index_31[[#This Row],[Country]],Comparison!$AS$5:$AS$219,Comparison!$AS$5:$AS$219,"Check Missing Country")</f>
        <v>Cambodia</v>
      </c>
    </row>
    <row r="29" spans="1:5" x14ac:dyDescent="0.25">
      <c r="A29" t="s">
        <v>249</v>
      </c>
      <c r="B29">
        <v>136</v>
      </c>
      <c r="C29">
        <v>52.9</v>
      </c>
      <c r="D29">
        <v>0.5</v>
      </c>
      <c r="E29" t="str">
        <f>_xlfn.XLOOKUP(Economic_Freedom_Index_31[[#This Row],[Country]],Comparison!$AS$5:$AS$219,Comparison!$AS$5:$AS$219,"Check Missing Country")</f>
        <v>Cameroon</v>
      </c>
    </row>
    <row r="30" spans="1:5" x14ac:dyDescent="0.25">
      <c r="A30" t="s">
        <v>41</v>
      </c>
      <c r="B30">
        <v>14</v>
      </c>
      <c r="C30">
        <v>73.7</v>
      </c>
      <c r="D30">
        <v>2.9</v>
      </c>
      <c r="E30" t="str">
        <f>_xlfn.XLOOKUP(Economic_Freedom_Index_31[[#This Row],[Country]],Comparison!$AS$5:$AS$219,Comparison!$AS$5:$AS$219,"Check Missing Country")</f>
        <v>Canada</v>
      </c>
    </row>
    <row r="31" spans="1:5" x14ac:dyDescent="0.25">
      <c r="A31" t="s">
        <v>306</v>
      </c>
      <c r="B31">
        <v>168</v>
      </c>
      <c r="C31">
        <v>45.7</v>
      </c>
      <c r="D31">
        <v>3.1</v>
      </c>
      <c r="E31" t="str">
        <f>_xlfn.XLOOKUP(Economic_Freedom_Index_31[[#This Row],[Country]],Comparison!$AS$5:$AS$219,Comparison!$AS$5:$AS$219,"Check Missing Country")</f>
        <v>Central African Republic</v>
      </c>
    </row>
    <row r="32" spans="1:5" x14ac:dyDescent="0.25">
      <c r="A32" t="s">
        <v>305</v>
      </c>
      <c r="B32">
        <v>146</v>
      </c>
      <c r="C32">
        <v>49.8</v>
      </c>
      <c r="D32">
        <v>0.6</v>
      </c>
      <c r="E32" t="str">
        <f>_xlfn.XLOOKUP(Economic_Freedom_Index_31[[#This Row],[Country]],Comparison!$AS$5:$AS$219,Comparison!$AS$5:$AS$219,"Check Missing Country")</f>
        <v>Chad</v>
      </c>
    </row>
    <row r="33" spans="1:5" x14ac:dyDescent="0.25">
      <c r="A33" t="s">
        <v>586</v>
      </c>
      <c r="B33">
        <v>86</v>
      </c>
      <c r="C33">
        <v>60.1</v>
      </c>
      <c r="D33">
        <v>6.4</v>
      </c>
      <c r="E33" t="str">
        <f>_xlfn.XLOOKUP(Economic_Freedom_Index_31[[#This Row],[Country]],Comparison!$AS$5:$AS$219,Comparison!$AS$5:$AS$219,"Check Missing Country")</f>
        <v>Check Missing Country</v>
      </c>
    </row>
    <row r="34" spans="1:5" x14ac:dyDescent="0.25">
      <c r="A34" t="s">
        <v>86</v>
      </c>
      <c r="B34">
        <v>22</v>
      </c>
      <c r="C34">
        <v>71.099999999999994</v>
      </c>
      <c r="D34">
        <v>3.3</v>
      </c>
      <c r="E34" t="str">
        <f>_xlfn.XLOOKUP(Economic_Freedom_Index_31[[#This Row],[Country]],Comparison!$AS$5:$AS$219,Comparison!$AS$5:$AS$219,"Check Missing Country")</f>
        <v>Chile</v>
      </c>
    </row>
    <row r="35" spans="1:5" x14ac:dyDescent="0.25">
      <c r="A35" t="s">
        <v>133</v>
      </c>
      <c r="B35">
        <v>157</v>
      </c>
      <c r="C35">
        <v>48</v>
      </c>
      <c r="D35">
        <v>10.4</v>
      </c>
      <c r="E35" t="str">
        <f>_xlfn.XLOOKUP(Economic_Freedom_Index_31[[#This Row],[Country]],Comparison!$AS$5:$AS$219,Comparison!$AS$5:$AS$219,"Check Missing Country")</f>
        <v>China</v>
      </c>
    </row>
    <row r="36" spans="1:5" x14ac:dyDescent="0.25">
      <c r="A36" t="s">
        <v>157</v>
      </c>
      <c r="B36">
        <v>60</v>
      </c>
      <c r="C36">
        <v>65.099999999999994</v>
      </c>
      <c r="D36">
        <v>3</v>
      </c>
      <c r="E36" t="str">
        <f>_xlfn.XLOOKUP(Economic_Freedom_Index_31[[#This Row],[Country]],Comparison!$AS$5:$AS$219,Comparison!$AS$5:$AS$219,"Check Missing Country")</f>
        <v>Colombia</v>
      </c>
    </row>
    <row r="37" spans="1:5" x14ac:dyDescent="0.25">
      <c r="A37" t="s">
        <v>250</v>
      </c>
      <c r="B37">
        <v>143</v>
      </c>
      <c r="C37">
        <v>50.4</v>
      </c>
      <c r="D37">
        <v>5.3</v>
      </c>
      <c r="E37" t="str">
        <f>_xlfn.XLOOKUP(Economic_Freedom_Index_31[[#This Row],[Country]],Comparison!$AS$5:$AS$219,Comparison!$AS$5:$AS$219,"Check Missing Country")</f>
        <v>Comoros</v>
      </c>
    </row>
    <row r="38" spans="1:5" x14ac:dyDescent="0.25">
      <c r="A38" t="s">
        <v>246</v>
      </c>
      <c r="B38">
        <v>154</v>
      </c>
      <c r="C38">
        <v>48.5</v>
      </c>
      <c r="D38">
        <v>2.2000000000000002</v>
      </c>
      <c r="E38" t="str">
        <f>_xlfn.XLOOKUP(Economic_Freedom_Index_31[[#This Row],[Country]],Comparison!$AS$5:$AS$219,Comparison!$AS$5:$AS$219,"Check Missing Country")</f>
        <v>Congo</v>
      </c>
    </row>
    <row r="39" spans="1:5" x14ac:dyDescent="0.25">
      <c r="A39" t="s">
        <v>114</v>
      </c>
      <c r="B39">
        <v>44</v>
      </c>
      <c r="C39">
        <v>66.5</v>
      </c>
      <c r="D39">
        <v>1.1000000000000001</v>
      </c>
      <c r="E39" t="str">
        <f>_xlfn.XLOOKUP(Economic_Freedom_Index_31[[#This Row],[Country]],Comparison!$AS$5:$AS$219,Comparison!$AS$5:$AS$219,"Check Missing Country")</f>
        <v>Costa Rica</v>
      </c>
    </row>
    <row r="40" spans="1:5" x14ac:dyDescent="0.25">
      <c r="A40" t="s">
        <v>78</v>
      </c>
      <c r="B40">
        <v>46</v>
      </c>
      <c r="C40">
        <v>66.400000000000006</v>
      </c>
      <c r="D40">
        <v>1.2</v>
      </c>
      <c r="E40" t="str">
        <f>_xlfn.XLOOKUP(Economic_Freedom_Index_31[[#This Row],[Country]],Comparison!$AS$5:$AS$219,Comparison!$AS$5:$AS$219,"Check Missing Country")</f>
        <v>Croatia</v>
      </c>
    </row>
    <row r="41" spans="1:5" x14ac:dyDescent="0.25">
      <c r="A41" t="s">
        <v>149</v>
      </c>
      <c r="B41">
        <v>175</v>
      </c>
      <c r="C41">
        <v>29.5</v>
      </c>
      <c r="D41">
        <v>1.4</v>
      </c>
      <c r="E41" t="str">
        <f>_xlfn.XLOOKUP(Economic_Freedom_Index_31[[#This Row],[Country]],Comparison!$AS$5:$AS$219,Comparison!$AS$5:$AS$219,"Check Missing Country")</f>
        <v>Cuba</v>
      </c>
    </row>
    <row r="42" spans="1:5" x14ac:dyDescent="0.25">
      <c r="A42" t="s">
        <v>62</v>
      </c>
      <c r="B42">
        <v>18</v>
      </c>
      <c r="C42">
        <v>72.3</v>
      </c>
      <c r="D42">
        <v>0.6</v>
      </c>
      <c r="E42" t="str">
        <f>_xlfn.XLOOKUP(Economic_Freedom_Index_31[[#This Row],[Country]],Comparison!$AS$5:$AS$219,Comparison!$AS$5:$AS$219,"Check Missing Country")</f>
        <v>Cyprus</v>
      </c>
    </row>
    <row r="43" spans="1:5" x14ac:dyDescent="0.25">
      <c r="A43" t="s">
        <v>67</v>
      </c>
      <c r="B43">
        <v>21</v>
      </c>
      <c r="C43">
        <v>71.900000000000006</v>
      </c>
      <c r="D43">
        <v>2.5</v>
      </c>
      <c r="E43" t="str">
        <f>_xlfn.XLOOKUP(Economic_Freedom_Index_31[[#This Row],[Country]],Comparison!$AS$5:$AS$219,Comparison!$AS$5:$AS$219,"Check Missing Country")</f>
        <v>Czech Republic</v>
      </c>
    </row>
    <row r="44" spans="1:5" x14ac:dyDescent="0.25">
      <c r="A44" t="s">
        <v>16</v>
      </c>
      <c r="B44">
        <v>9</v>
      </c>
      <c r="C44">
        <v>77.599999999999994</v>
      </c>
      <c r="D44">
        <v>0.4</v>
      </c>
      <c r="E44" t="str">
        <f>_xlfn.XLOOKUP(Economic_Freedom_Index_31[[#This Row],[Country]],Comparison!$AS$5:$AS$219,Comparison!$AS$5:$AS$219,"Check Missing Country")</f>
        <v>Denmark</v>
      </c>
    </row>
    <row r="45" spans="1:5" x14ac:dyDescent="0.25">
      <c r="A45" t="s">
        <v>279</v>
      </c>
      <c r="B45">
        <v>120</v>
      </c>
      <c r="C45">
        <v>55.3</v>
      </c>
      <c r="D45">
        <v>0.9</v>
      </c>
      <c r="E45" t="str">
        <f>_xlfn.XLOOKUP(Economic_Freedom_Index_31[[#This Row],[Country]],Comparison!$AS$5:$AS$219,Comparison!$AS$5:$AS$219,"Check Missing Country")</f>
        <v>Djibouti</v>
      </c>
    </row>
    <row r="46" spans="1:5" x14ac:dyDescent="0.25">
      <c r="A46" t="s">
        <v>168</v>
      </c>
      <c r="B46">
        <v>125</v>
      </c>
      <c r="C46">
        <v>54.4</v>
      </c>
      <c r="D46">
        <v>1.4</v>
      </c>
      <c r="E46" t="str">
        <f>_xlfn.XLOOKUP(Economic_Freedom_Index_31[[#This Row],[Country]],Comparison!$AS$5:$AS$219,Comparison!$AS$5:$AS$219,"Check Missing Country")</f>
        <v>Dominica</v>
      </c>
    </row>
    <row r="47" spans="1:5" x14ac:dyDescent="0.25">
      <c r="A47" t="s">
        <v>145</v>
      </c>
      <c r="B47">
        <v>71</v>
      </c>
      <c r="C47">
        <v>63</v>
      </c>
      <c r="D47">
        <v>0.9</v>
      </c>
      <c r="E47" t="str">
        <f>_xlfn.XLOOKUP(Economic_Freedom_Index_31[[#This Row],[Country]],Comparison!$AS$5:$AS$219,Comparison!$AS$5:$AS$219,"Check Missing Country")</f>
        <v>Dominican Republic</v>
      </c>
    </row>
    <row r="48" spans="1:5" x14ac:dyDescent="0.25">
      <c r="A48" t="s">
        <v>290</v>
      </c>
      <c r="B48">
        <v>159</v>
      </c>
      <c r="C48">
        <v>47.6</v>
      </c>
      <c r="D48">
        <v>1.4</v>
      </c>
      <c r="E48" t="str">
        <f>_xlfn.XLOOKUP(Economic_Freedom_Index_31[[#This Row],[Country]],Comparison!$AS$5:$AS$219,Comparison!$AS$5:$AS$219,"Check Missing Country")</f>
        <v>DR Congo</v>
      </c>
    </row>
    <row r="49" spans="1:5" x14ac:dyDescent="0.25">
      <c r="A49" t="s">
        <v>692</v>
      </c>
      <c r="B49">
        <v>163</v>
      </c>
      <c r="C49">
        <v>46.3</v>
      </c>
      <c r="D49">
        <v>1.6</v>
      </c>
      <c r="E49" t="str">
        <f>_xlfn.XLOOKUP(Economic_Freedom_Index_31[[#This Row],[Country]],Comparison!$AS$5:$AS$219,Comparison!$AS$5:$AS$219,"Check Missing Country")</f>
        <v>East Timor</v>
      </c>
    </row>
    <row r="50" spans="1:5" x14ac:dyDescent="0.25">
      <c r="A50" t="s">
        <v>147</v>
      </c>
      <c r="B50">
        <v>126</v>
      </c>
      <c r="C50">
        <v>54.3</v>
      </c>
      <c r="D50">
        <v>1.9</v>
      </c>
      <c r="E50" t="str">
        <f>_xlfn.XLOOKUP(Economic_Freedom_Index_31[[#This Row],[Country]],Comparison!$AS$5:$AS$219,Comparison!$AS$5:$AS$219,"Check Missing Country")</f>
        <v>Ecuador</v>
      </c>
    </row>
    <row r="51" spans="1:5" x14ac:dyDescent="0.25">
      <c r="A51" t="s">
        <v>179</v>
      </c>
      <c r="B51">
        <v>151</v>
      </c>
      <c r="C51">
        <v>49.1</v>
      </c>
      <c r="D51">
        <v>6.6</v>
      </c>
      <c r="E51" t="str">
        <f>_xlfn.XLOOKUP(Economic_Freedom_Index_31[[#This Row],[Country]],Comparison!$AS$5:$AS$219,Comparison!$AS$5:$AS$219,"Check Missing Country")</f>
        <v>Egypt</v>
      </c>
    </row>
    <row r="52" spans="1:5" x14ac:dyDescent="0.25">
      <c r="A52" t="s">
        <v>215</v>
      </c>
      <c r="B52">
        <v>90</v>
      </c>
      <c r="C52">
        <v>59.6</v>
      </c>
      <c r="D52">
        <v>1.4</v>
      </c>
      <c r="E52" t="str">
        <f>_xlfn.XLOOKUP(Economic_Freedom_Index_31[[#This Row],[Country]],Comparison!$AS$5:$AS$219,Comparison!$AS$5:$AS$219,"Check Missing Country")</f>
        <v>El Salvador</v>
      </c>
    </row>
    <row r="53" spans="1:5" x14ac:dyDescent="0.25">
      <c r="A53" t="s">
        <v>224</v>
      </c>
      <c r="B53">
        <v>162</v>
      </c>
      <c r="C53">
        <v>47.2</v>
      </c>
      <c r="D53">
        <v>2</v>
      </c>
      <c r="E53" t="str">
        <f>_xlfn.XLOOKUP(Economic_Freedom_Index_31[[#This Row],[Country]],Comparison!$AS$5:$AS$219,Comparison!$AS$5:$AS$219,"Check Missing Country")</f>
        <v>Equatorial Guinea</v>
      </c>
    </row>
    <row r="54" spans="1:5" x14ac:dyDescent="0.25">
      <c r="A54" t="s">
        <v>284</v>
      </c>
      <c r="B54">
        <v>171</v>
      </c>
      <c r="C54">
        <v>39.700000000000003</v>
      </c>
      <c r="D54">
        <v>2.6</v>
      </c>
      <c r="E54" t="str">
        <f>_xlfn.XLOOKUP(Economic_Freedom_Index_31[[#This Row],[Country]],Comparison!$AS$5:$AS$219,Comparison!$AS$5:$AS$219,"Check Missing Country")</f>
        <v>Eritrea</v>
      </c>
    </row>
    <row r="55" spans="1:5" x14ac:dyDescent="0.25">
      <c r="A55" t="s">
        <v>65</v>
      </c>
      <c r="B55">
        <v>6</v>
      </c>
      <c r="C55">
        <v>78.599999999999994</v>
      </c>
      <c r="D55">
        <v>1.4</v>
      </c>
      <c r="E55" t="str">
        <f>_xlfn.XLOOKUP(Economic_Freedom_Index_31[[#This Row],[Country]],Comparison!$AS$5:$AS$219,Comparison!$AS$5:$AS$219,"Check Missing Country")</f>
        <v>Estonia</v>
      </c>
    </row>
    <row r="56" spans="1:5" x14ac:dyDescent="0.25">
      <c r="A56" t="s">
        <v>236</v>
      </c>
      <c r="B56">
        <v>141</v>
      </c>
      <c r="C56">
        <v>51.4</v>
      </c>
      <c r="D56">
        <v>3.7</v>
      </c>
      <c r="E56" t="str">
        <f>_xlfn.XLOOKUP(Economic_Freedom_Index_31[[#This Row],[Country]],Comparison!$AS$5:$AS$219,Comparison!$AS$5:$AS$219,"Check Missing Country")</f>
        <v>Eswatini</v>
      </c>
    </row>
    <row r="57" spans="1:5" x14ac:dyDescent="0.25">
      <c r="A57" t="s">
        <v>285</v>
      </c>
      <c r="B57">
        <v>149</v>
      </c>
      <c r="C57">
        <v>49.6</v>
      </c>
      <c r="D57">
        <v>2.1</v>
      </c>
      <c r="E57" t="str">
        <f>_xlfn.XLOOKUP(Economic_Freedom_Index_31[[#This Row],[Country]],Comparison!$AS$5:$AS$219,Comparison!$AS$5:$AS$219,"Check Missing Country")</f>
        <v>Ethiopia</v>
      </c>
    </row>
    <row r="58" spans="1:5" x14ac:dyDescent="0.25">
      <c r="A58" t="s">
        <v>178</v>
      </c>
      <c r="B58">
        <v>111</v>
      </c>
      <c r="C58">
        <v>56.4</v>
      </c>
      <c r="D58">
        <v>5.8</v>
      </c>
      <c r="E58" t="str">
        <f>_xlfn.XLOOKUP(Economic_Freedom_Index_31[[#This Row],[Country]],Comparison!$AS$5:$AS$219,Comparison!$AS$5:$AS$219,"Check Missing Country")</f>
        <v>Fiji</v>
      </c>
    </row>
    <row r="59" spans="1:5" x14ac:dyDescent="0.25">
      <c r="A59" t="s">
        <v>31</v>
      </c>
      <c r="B59">
        <v>11</v>
      </c>
      <c r="C59">
        <v>77.099999999999994</v>
      </c>
      <c r="D59">
        <v>1.2</v>
      </c>
      <c r="E59" t="str">
        <f>_xlfn.XLOOKUP(Economic_Freedom_Index_31[[#This Row],[Country]],Comparison!$AS$5:$AS$219,Comparison!$AS$5:$AS$219,"Check Missing Country")</f>
        <v>Finland</v>
      </c>
    </row>
    <row r="60" spans="1:5" x14ac:dyDescent="0.25">
      <c r="A60" t="s">
        <v>61</v>
      </c>
      <c r="B60">
        <v>52</v>
      </c>
      <c r="C60">
        <v>65.900000000000006</v>
      </c>
      <c r="D60">
        <v>0.2</v>
      </c>
      <c r="E60" t="str">
        <f>_xlfn.XLOOKUP(Economic_Freedom_Index_31[[#This Row],[Country]],Comparison!$AS$5:$AS$219,Comparison!$AS$5:$AS$219,"Check Missing Country")</f>
        <v>France</v>
      </c>
    </row>
    <row r="61" spans="1:5" x14ac:dyDescent="0.25">
      <c r="A61" t="s">
        <v>208</v>
      </c>
      <c r="B61">
        <v>115</v>
      </c>
      <c r="C61">
        <v>55.8</v>
      </c>
      <c r="D61">
        <v>2.2999999999999998</v>
      </c>
      <c r="E61" t="str">
        <f>_xlfn.XLOOKUP(Economic_Freedom_Index_31[[#This Row],[Country]],Comparison!$AS$5:$AS$219,Comparison!$AS$5:$AS$219,"Check Missing Country")</f>
        <v>Gabon</v>
      </c>
    </row>
    <row r="62" spans="1:5" x14ac:dyDescent="0.25">
      <c r="A62" t="s">
        <v>283</v>
      </c>
      <c r="B62">
        <v>102</v>
      </c>
      <c r="C62">
        <v>58</v>
      </c>
      <c r="D62">
        <v>0.8</v>
      </c>
      <c r="E62" t="str">
        <f>_xlfn.XLOOKUP(Economic_Freedom_Index_31[[#This Row],[Country]],Comparison!$AS$5:$AS$219,Comparison!$AS$5:$AS$219,"Check Missing Country")</f>
        <v>Gambia</v>
      </c>
    </row>
    <row r="63" spans="1:5" x14ac:dyDescent="0.25">
      <c r="A63" t="s">
        <v>109</v>
      </c>
      <c r="B63">
        <v>35</v>
      </c>
      <c r="C63">
        <v>68.7</v>
      </c>
      <c r="D63">
        <v>3.1</v>
      </c>
      <c r="E63" t="str">
        <f>_xlfn.XLOOKUP(Economic_Freedom_Index_31[[#This Row],[Country]],Comparison!$AS$5:$AS$219,Comparison!$AS$5:$AS$219,"Check Missing Country")</f>
        <v>Georgia</v>
      </c>
    </row>
    <row r="64" spans="1:5" x14ac:dyDescent="0.25">
      <c r="A64" t="s">
        <v>22</v>
      </c>
      <c r="B64">
        <v>14</v>
      </c>
      <c r="C64">
        <v>73.7</v>
      </c>
      <c r="D64">
        <v>2.4</v>
      </c>
      <c r="E64" t="str">
        <f>_xlfn.XLOOKUP(Economic_Freedom_Index_31[[#This Row],[Country]],Comparison!$AS$5:$AS$219,Comparison!$AS$5:$AS$219,"Check Missing Country")</f>
        <v>Germany</v>
      </c>
    </row>
    <row r="65" spans="1:5" x14ac:dyDescent="0.25">
      <c r="A65" t="s">
        <v>240</v>
      </c>
      <c r="B65">
        <v>89</v>
      </c>
      <c r="C65">
        <v>59.8</v>
      </c>
      <c r="D65">
        <v>0.6</v>
      </c>
      <c r="E65" t="str">
        <f>_xlfn.XLOOKUP(Economic_Freedom_Index_31[[#This Row],[Country]],Comparison!$AS$5:$AS$219,Comparison!$AS$5:$AS$219,"Check Missing Country")</f>
        <v>Ghana</v>
      </c>
    </row>
    <row r="66" spans="1:5" x14ac:dyDescent="0.25">
      <c r="A66" t="s">
        <v>68</v>
      </c>
      <c r="B66">
        <v>77</v>
      </c>
      <c r="C66">
        <v>61.5</v>
      </c>
      <c r="D66">
        <v>0.6</v>
      </c>
      <c r="E66" t="str">
        <f>_xlfn.XLOOKUP(Economic_Freedom_Index_31[[#This Row],[Country]],Comparison!$AS$5:$AS$219,Comparison!$AS$5:$AS$219,"Check Missing Country")</f>
        <v>Greece</v>
      </c>
    </row>
    <row r="67" spans="1:5" x14ac:dyDescent="0.25">
      <c r="A67" t="s">
        <v>228</v>
      </c>
      <c r="B67">
        <v>69</v>
      </c>
      <c r="C67">
        <v>63.2</v>
      </c>
      <c r="D67">
        <v>0.8</v>
      </c>
      <c r="E67" t="str">
        <f>_xlfn.XLOOKUP(Economic_Freedom_Index_31[[#This Row],[Country]],Comparison!$AS$5:$AS$219,Comparison!$AS$5:$AS$219,"Check Missing Country")</f>
        <v>Guatemala</v>
      </c>
    </row>
    <row r="68" spans="1:5" x14ac:dyDescent="0.25">
      <c r="A68" t="s">
        <v>292</v>
      </c>
      <c r="B68">
        <v>129</v>
      </c>
      <c r="C68">
        <v>54.2</v>
      </c>
      <c r="D68">
        <v>2.2999999999999998</v>
      </c>
      <c r="E68" t="str">
        <f>_xlfn.XLOOKUP(Economic_Freedom_Index_31[[#This Row],[Country]],Comparison!$AS$5:$AS$219,Comparison!$AS$5:$AS$219,"Check Missing Country")</f>
        <v>Guinea</v>
      </c>
    </row>
    <row r="69" spans="1:5" x14ac:dyDescent="0.25">
      <c r="A69" t="s">
        <v>289</v>
      </c>
      <c r="B69">
        <v>165</v>
      </c>
      <c r="C69">
        <v>46</v>
      </c>
      <c r="D69">
        <v>8.9</v>
      </c>
      <c r="E69" t="str">
        <f>_xlfn.XLOOKUP(Economic_Freedom_Index_31[[#This Row],[Country]],Comparison!$AS$5:$AS$219,Comparison!$AS$5:$AS$219,"Check Missing Country")</f>
        <v>Guinea-Bissau</v>
      </c>
    </row>
    <row r="70" spans="1:5" x14ac:dyDescent="0.25">
      <c r="A70" t="s">
        <v>164</v>
      </c>
      <c r="B70">
        <v>91</v>
      </c>
      <c r="C70">
        <v>59.5</v>
      </c>
      <c r="D70">
        <v>2.1</v>
      </c>
      <c r="E70" t="str">
        <f>_xlfn.XLOOKUP(Economic_Freedom_Index_31[[#This Row],[Country]],Comparison!$AS$5:$AS$219,Comparison!$AS$5:$AS$219,"Check Missing Country")</f>
        <v>Guyana</v>
      </c>
    </row>
    <row r="71" spans="1:5" x14ac:dyDescent="0.25">
      <c r="A71" t="s">
        <v>261</v>
      </c>
      <c r="B71">
        <v>145</v>
      </c>
      <c r="C71">
        <v>50</v>
      </c>
      <c r="D71">
        <v>0.8</v>
      </c>
      <c r="E71" t="str">
        <f>_xlfn.XLOOKUP(Economic_Freedom_Index_31[[#This Row],[Country]],Comparison!$AS$5:$AS$219,Comparison!$AS$5:$AS$219,"Check Missing Country")</f>
        <v>Haiti</v>
      </c>
    </row>
    <row r="72" spans="1:5" x14ac:dyDescent="0.25">
      <c r="A72" t="s">
        <v>230</v>
      </c>
      <c r="B72">
        <v>92</v>
      </c>
      <c r="C72">
        <v>59.5</v>
      </c>
      <c r="D72">
        <v>0.3</v>
      </c>
      <c r="E72" t="str">
        <f>_xlfn.XLOOKUP(Economic_Freedom_Index_31[[#This Row],[Country]],Comparison!$AS$5:$AS$219,Comparison!$AS$5:$AS$219,"Check Missing Country")</f>
        <v>Honduras</v>
      </c>
    </row>
    <row r="73" spans="1:5" x14ac:dyDescent="0.25">
      <c r="A73" t="s">
        <v>92</v>
      </c>
      <c r="B73">
        <v>48</v>
      </c>
      <c r="C73">
        <v>66.900000000000006</v>
      </c>
      <c r="D73">
        <v>0.3</v>
      </c>
      <c r="E73" t="str">
        <f>_xlfn.XLOOKUP(Economic_Freedom_Index_31[[#This Row],[Country]],Comparison!$AS$5:$AS$219,Comparison!$AS$5:$AS$219,"Check Missing Country")</f>
        <v>Hungary</v>
      </c>
    </row>
    <row r="74" spans="1:5" x14ac:dyDescent="0.25">
      <c r="A74" t="s">
        <v>11</v>
      </c>
      <c r="B74">
        <v>19</v>
      </c>
      <c r="C74">
        <v>72.2</v>
      </c>
      <c r="D74">
        <v>4.8</v>
      </c>
      <c r="E74" t="str">
        <f>_xlfn.XLOOKUP(Economic_Freedom_Index_31[[#This Row],[Country]],Comparison!$AS$5:$AS$219,Comparison!$AS$5:$AS$219,"Check Missing Country")</f>
        <v>Iceland</v>
      </c>
    </row>
    <row r="75" spans="1:5" x14ac:dyDescent="0.25">
      <c r="A75" t="s">
        <v>225</v>
      </c>
      <c r="B75">
        <v>131</v>
      </c>
      <c r="C75">
        <v>53.9</v>
      </c>
      <c r="D75">
        <v>2.6</v>
      </c>
      <c r="E75" t="str">
        <f>_xlfn.XLOOKUP(Economic_Freedom_Index_31[[#This Row],[Country]],Comparison!$AS$5:$AS$219,Comparison!$AS$5:$AS$219,"Check Missing Country")</f>
        <v>India</v>
      </c>
    </row>
    <row r="76" spans="1:5" x14ac:dyDescent="0.25">
      <c r="A76" t="s">
        <v>191</v>
      </c>
      <c r="B76">
        <v>63</v>
      </c>
      <c r="C76">
        <v>64.400000000000006</v>
      </c>
      <c r="D76">
        <v>2.5</v>
      </c>
      <c r="E76" t="str">
        <f>_xlfn.XLOOKUP(Economic_Freedom_Index_31[[#This Row],[Country]],Comparison!$AS$5:$AS$219,Comparison!$AS$5:$AS$219,"Check Missing Country")</f>
        <v>Indonesia</v>
      </c>
    </row>
    <row r="77" spans="1:5" x14ac:dyDescent="0.25">
      <c r="A77" t="s">
        <v>139</v>
      </c>
      <c r="B77">
        <v>170</v>
      </c>
      <c r="C77">
        <v>42.4</v>
      </c>
      <c r="D77">
        <v>4.8</v>
      </c>
      <c r="E77" t="str">
        <f>_xlfn.XLOOKUP(Economic_Freedom_Index_31[[#This Row],[Country]],Comparison!$AS$5:$AS$219,Comparison!$AS$5:$AS$219,"Check Missing Country")</f>
        <v>Iran</v>
      </c>
    </row>
    <row r="78" spans="1:5" x14ac:dyDescent="0.25">
      <c r="A78" t="s">
        <v>20</v>
      </c>
      <c r="B78">
        <v>3</v>
      </c>
      <c r="C78">
        <v>82</v>
      </c>
      <c r="E78" t="str">
        <f>_xlfn.XLOOKUP(Economic_Freedom_Index_31[[#This Row],[Country]],Comparison!$AS$5:$AS$219,Comparison!$AS$5:$AS$219,"Check Missing Country")</f>
        <v>Ireland</v>
      </c>
    </row>
    <row r="79" spans="1:5" x14ac:dyDescent="0.25">
      <c r="A79" t="s">
        <v>56</v>
      </c>
      <c r="B79">
        <v>34</v>
      </c>
      <c r="C79">
        <v>68.900000000000006</v>
      </c>
      <c r="D79">
        <v>0.9</v>
      </c>
      <c r="E79" t="str">
        <f>_xlfn.XLOOKUP(Economic_Freedom_Index_31[[#This Row],[Country]],Comparison!$AS$5:$AS$219,Comparison!$AS$5:$AS$219,"Check Missing Country")</f>
        <v>Israel</v>
      </c>
    </row>
    <row r="80" spans="1:5" x14ac:dyDescent="0.25">
      <c r="A80" t="s">
        <v>64</v>
      </c>
      <c r="B80">
        <v>57</v>
      </c>
      <c r="C80">
        <v>65.400000000000006</v>
      </c>
      <c r="D80">
        <v>0.5</v>
      </c>
      <c r="E80" t="str">
        <f>_xlfn.XLOOKUP(Economic_Freedom_Index_31[[#This Row],[Country]],Comparison!$AS$5:$AS$219,Comparison!$AS$5:$AS$219,"Check Missing Country")</f>
        <v>Italy</v>
      </c>
    </row>
    <row r="81" spans="1:5" x14ac:dyDescent="0.25">
      <c r="A81" t="s">
        <v>272</v>
      </c>
      <c r="B81">
        <v>76</v>
      </c>
      <c r="C81">
        <v>61.6</v>
      </c>
      <c r="D81">
        <v>0.1</v>
      </c>
      <c r="E81" t="str">
        <f>_xlfn.XLOOKUP(Economic_Freedom_Index_31[[#This Row],[Country]],Comparison!$AS$5:$AS$219,Comparison!$AS$5:$AS$219,"Check Missing Country")</f>
        <v>Ivory Coast</v>
      </c>
    </row>
    <row r="82" spans="1:5" x14ac:dyDescent="0.25">
      <c r="A82" t="s">
        <v>196</v>
      </c>
      <c r="B82">
        <v>39</v>
      </c>
      <c r="C82">
        <v>68.099999999999994</v>
      </c>
      <c r="D82">
        <v>0.7</v>
      </c>
      <c r="E82" t="str">
        <f>_xlfn.XLOOKUP(Economic_Freedom_Index_31[[#This Row],[Country]],Comparison!$AS$5:$AS$219,Comparison!$AS$5:$AS$219,"Check Missing Country")</f>
        <v>Jamaica</v>
      </c>
    </row>
    <row r="83" spans="1:5" x14ac:dyDescent="0.25">
      <c r="A83" t="s">
        <v>54</v>
      </c>
      <c r="B83">
        <v>31</v>
      </c>
      <c r="C83">
        <v>69.3</v>
      </c>
      <c r="D83">
        <v>0.6</v>
      </c>
      <c r="E83" t="str">
        <f>_xlfn.XLOOKUP(Economic_Freedom_Index_31[[#This Row],[Country]],Comparison!$AS$5:$AS$219,Comparison!$AS$5:$AS$219,"Check Missing Country")</f>
        <v>Japan</v>
      </c>
    </row>
    <row r="84" spans="1:5" x14ac:dyDescent="0.25">
      <c r="A84" t="s">
        <v>171</v>
      </c>
      <c r="B84">
        <v>87</v>
      </c>
      <c r="C84">
        <v>60.1</v>
      </c>
      <c r="D84">
        <v>4.5</v>
      </c>
      <c r="E84" t="str">
        <f>_xlfn.XLOOKUP(Economic_Freedom_Index_31[[#This Row],[Country]],Comparison!$AS$5:$AS$219,Comparison!$AS$5:$AS$219,"Check Missing Country")</f>
        <v>Jordan</v>
      </c>
    </row>
    <row r="85" spans="1:5" x14ac:dyDescent="0.25">
      <c r="A85" t="s">
        <v>120</v>
      </c>
      <c r="B85">
        <v>64</v>
      </c>
      <c r="C85">
        <v>64.400000000000006</v>
      </c>
      <c r="D85">
        <v>6.7</v>
      </c>
      <c r="E85" t="str">
        <f>_xlfn.XLOOKUP(Economic_Freedom_Index_31[[#This Row],[Country]],Comparison!$AS$5:$AS$219,Comparison!$AS$5:$AS$219,"Check Missing Country")</f>
        <v>Kazakhstan</v>
      </c>
    </row>
    <row r="86" spans="1:5" x14ac:dyDescent="0.25">
      <c r="A86" t="s">
        <v>243</v>
      </c>
      <c r="B86">
        <v>138</v>
      </c>
      <c r="C86">
        <v>52.6</v>
      </c>
      <c r="D86">
        <v>2.2999999999999998</v>
      </c>
      <c r="E86" t="str">
        <f>_xlfn.XLOOKUP(Economic_Freedom_Index_31[[#This Row],[Country]],Comparison!$AS$5:$AS$219,Comparison!$AS$5:$AS$219,"Check Missing Country")</f>
        <v>Kenya</v>
      </c>
    </row>
    <row r="87" spans="1:5" x14ac:dyDescent="0.25">
      <c r="A87" t="s">
        <v>229</v>
      </c>
      <c r="B87">
        <v>96</v>
      </c>
      <c r="C87">
        <v>59.2</v>
      </c>
      <c r="D87">
        <v>14.8</v>
      </c>
      <c r="E87" t="str">
        <f>_xlfn.XLOOKUP(Economic_Freedom_Index_31[[#This Row],[Country]],Comparison!$AS$5:$AS$219,Comparison!$AS$5:$AS$219,"Check Missing Country")</f>
        <v>Kiribati</v>
      </c>
    </row>
    <row r="88" spans="1:5" x14ac:dyDescent="0.25">
      <c r="A88" t="s">
        <v>95</v>
      </c>
      <c r="B88">
        <v>101</v>
      </c>
      <c r="C88">
        <v>58.3</v>
      </c>
      <c r="D88">
        <v>5.8</v>
      </c>
      <c r="E88" t="str">
        <f>_xlfn.XLOOKUP(Economic_Freedom_Index_31[[#This Row],[Country]],Comparison!$AS$5:$AS$219,Comparison!$AS$5:$AS$219,"Check Missing Country")</f>
        <v>Kuwait</v>
      </c>
    </row>
    <row r="89" spans="1:5" x14ac:dyDescent="0.25">
      <c r="A89" t="s">
        <v>199</v>
      </c>
      <c r="B89">
        <v>116</v>
      </c>
      <c r="C89">
        <v>55.8</v>
      </c>
      <c r="D89">
        <v>7.9</v>
      </c>
      <c r="E89" t="str">
        <f>_xlfn.XLOOKUP(Economic_Freedom_Index_31[[#This Row],[Country]],Comparison!$AS$5:$AS$219,Comparison!$AS$5:$AS$219,"Check Missing Country")</f>
        <v>Kyrgyzstan</v>
      </c>
    </row>
    <row r="90" spans="1:5" x14ac:dyDescent="0.25">
      <c r="A90" t="s">
        <v>231</v>
      </c>
      <c r="B90">
        <v>150</v>
      </c>
      <c r="C90">
        <v>49.2</v>
      </c>
      <c r="D90">
        <v>4.7</v>
      </c>
      <c r="E90" t="str">
        <f>_xlfn.XLOOKUP(Economic_Freedom_Index_31[[#This Row],[Country]],Comparison!$AS$5:$AS$219,Comparison!$AS$5:$AS$219,"Check Missing Country")</f>
        <v>Laos</v>
      </c>
    </row>
    <row r="91" spans="1:5" x14ac:dyDescent="0.25">
      <c r="A91" t="s">
        <v>74</v>
      </c>
      <c r="B91">
        <v>17</v>
      </c>
      <c r="C91">
        <v>72.8</v>
      </c>
      <c r="D91">
        <v>2</v>
      </c>
      <c r="E91" t="str">
        <f>_xlfn.XLOOKUP(Economic_Freedom_Index_31[[#This Row],[Country]],Comparison!$AS$5:$AS$219,Comparison!$AS$5:$AS$219,"Check Missing Country")</f>
        <v>Latvia</v>
      </c>
    </row>
    <row r="92" spans="1:5" x14ac:dyDescent="0.25">
      <c r="A92" t="s">
        <v>188</v>
      </c>
      <c r="B92">
        <v>161</v>
      </c>
      <c r="C92">
        <v>47.3</v>
      </c>
      <c r="D92">
        <v>4.0999999999999996</v>
      </c>
      <c r="E92" t="str">
        <f>_xlfn.XLOOKUP(Economic_Freedom_Index_31[[#This Row],[Country]],Comparison!$AS$5:$AS$219,Comparison!$AS$5:$AS$219,"Check Missing Country")</f>
        <v>Lebanon</v>
      </c>
    </row>
    <row r="93" spans="1:5" x14ac:dyDescent="0.25">
      <c r="A93" t="s">
        <v>276</v>
      </c>
      <c r="B93">
        <v>156</v>
      </c>
      <c r="C93">
        <v>48.1</v>
      </c>
      <c r="D93">
        <v>5.4</v>
      </c>
      <c r="E93" t="str">
        <f>_xlfn.XLOOKUP(Economic_Freedom_Index_31[[#This Row],[Country]],Comparison!$AS$5:$AS$219,Comparison!$AS$5:$AS$219,"Check Missing Country")</f>
        <v>Lesotho</v>
      </c>
    </row>
    <row r="94" spans="1:5" x14ac:dyDescent="0.25">
      <c r="A94" t="s">
        <v>287</v>
      </c>
      <c r="B94">
        <v>158</v>
      </c>
      <c r="C94">
        <v>47.9</v>
      </c>
      <c r="D94">
        <v>1.3</v>
      </c>
      <c r="E94" t="str">
        <f>_xlfn.XLOOKUP(Economic_Freedom_Index_31[[#This Row],[Country]],Comparison!$AS$5:$AS$219,Comparison!$AS$5:$AS$219,"Check Missing Country")</f>
        <v>Liberia</v>
      </c>
    </row>
    <row r="95" spans="1:5" x14ac:dyDescent="0.25">
      <c r="A95" t="s">
        <v>76</v>
      </c>
      <c r="B95">
        <v>19</v>
      </c>
      <c r="C95">
        <v>72.2</v>
      </c>
      <c r="D95">
        <v>3.6</v>
      </c>
      <c r="E95" t="str">
        <f>_xlfn.XLOOKUP(Economic_Freedom_Index_31[[#This Row],[Country]],Comparison!$AS$5:$AS$219,Comparison!$AS$5:$AS$219,"Check Missing Country")</f>
        <v>Lithuania</v>
      </c>
    </row>
    <row r="96" spans="1:5" x14ac:dyDescent="0.25">
      <c r="A96" t="s">
        <v>45</v>
      </c>
      <c r="B96">
        <v>7</v>
      </c>
      <c r="C96">
        <v>78.400000000000006</v>
      </c>
      <c r="D96">
        <v>2.2000000000000002</v>
      </c>
      <c r="E96" t="str">
        <f>_xlfn.XLOOKUP(Economic_Freedom_Index_31[[#This Row],[Country]],Comparison!$AS$5:$AS$219,Comparison!$AS$5:$AS$219,"Check Missing Country")</f>
        <v>Luxembourg</v>
      </c>
    </row>
    <row r="97" spans="1:5" x14ac:dyDescent="0.25">
      <c r="A97" t="s">
        <v>288</v>
      </c>
      <c r="B97">
        <v>98</v>
      </c>
      <c r="C97">
        <v>58.9</v>
      </c>
      <c r="D97">
        <v>1.2</v>
      </c>
      <c r="E97" t="str">
        <f>_xlfn.XLOOKUP(Economic_Freedom_Index_31[[#This Row],[Country]],Comparison!$AS$5:$AS$219,Comparison!$AS$5:$AS$219,"Check Missing Country")</f>
        <v>Madagascar</v>
      </c>
    </row>
    <row r="98" spans="1:5" x14ac:dyDescent="0.25">
      <c r="A98" t="s">
        <v>281</v>
      </c>
      <c r="B98">
        <v>134</v>
      </c>
      <c r="C98">
        <v>53</v>
      </c>
      <c r="D98">
        <v>0</v>
      </c>
      <c r="E98" t="str">
        <f>_xlfn.XLOOKUP(Economic_Freedom_Index_31[[#This Row],[Country]],Comparison!$AS$5:$AS$219,Comparison!$AS$5:$AS$219,"Check Missing Country")</f>
        <v>Malawi</v>
      </c>
    </row>
    <row r="99" spans="1:5" x14ac:dyDescent="0.25">
      <c r="A99" t="s">
        <v>112</v>
      </c>
      <c r="B99">
        <v>42</v>
      </c>
      <c r="C99">
        <v>67.3</v>
      </c>
      <c r="D99">
        <v>0.8</v>
      </c>
      <c r="E99" t="str">
        <f>_xlfn.XLOOKUP(Economic_Freedom_Index_31[[#This Row],[Country]],Comparison!$AS$5:$AS$219,Comparison!$AS$5:$AS$219,"Check Missing Country")</f>
        <v>Malaysia</v>
      </c>
    </row>
    <row r="100" spans="1:5" x14ac:dyDescent="0.25">
      <c r="A100" t="s">
        <v>152</v>
      </c>
      <c r="B100">
        <v>160</v>
      </c>
      <c r="C100">
        <v>47.3</v>
      </c>
      <c r="D100">
        <v>7.9</v>
      </c>
      <c r="E100" t="str">
        <f>_xlfn.XLOOKUP(Economic_Freedom_Index_31[[#This Row],[Country]],Comparison!$AS$5:$AS$219,Comparison!$AS$5:$AS$219,"Check Missing Country")</f>
        <v>Maldives</v>
      </c>
    </row>
    <row r="101" spans="1:5" x14ac:dyDescent="0.25">
      <c r="A101" t="s">
        <v>301</v>
      </c>
      <c r="B101">
        <v>114</v>
      </c>
      <c r="C101">
        <v>55.9</v>
      </c>
      <c r="D101">
        <v>0.3</v>
      </c>
      <c r="E101" t="str">
        <f>_xlfn.XLOOKUP(Economic_Freedom_Index_31[[#This Row],[Country]],Comparison!$AS$5:$AS$219,Comparison!$AS$5:$AS$219,"Check Missing Country")</f>
        <v>Mali</v>
      </c>
    </row>
    <row r="102" spans="1:5" x14ac:dyDescent="0.25">
      <c r="A102" t="s">
        <v>57</v>
      </c>
      <c r="B102">
        <v>41</v>
      </c>
      <c r="C102">
        <v>67.5</v>
      </c>
      <c r="D102">
        <v>4</v>
      </c>
      <c r="E102" t="str">
        <f>_xlfn.XLOOKUP(Economic_Freedom_Index_31[[#This Row],[Country]],Comparison!$AS$5:$AS$219,Comparison!$AS$5:$AS$219,"Check Missing Country")</f>
        <v>Malta</v>
      </c>
    </row>
    <row r="103" spans="1:5" x14ac:dyDescent="0.25">
      <c r="A103" t="s">
        <v>271</v>
      </c>
      <c r="B103">
        <v>119</v>
      </c>
      <c r="C103">
        <v>55.3</v>
      </c>
      <c r="D103">
        <v>0.8</v>
      </c>
      <c r="E103" t="str">
        <f>_xlfn.XLOOKUP(Economic_Freedom_Index_31[[#This Row],[Country]],Comparison!$AS$5:$AS$219,Comparison!$AS$5:$AS$219,"Check Missing Country")</f>
        <v>Mauritania</v>
      </c>
    </row>
    <row r="104" spans="1:5" x14ac:dyDescent="0.25">
      <c r="A104" t="s">
        <v>128</v>
      </c>
      <c r="B104">
        <v>25</v>
      </c>
      <c r="C104">
        <v>70.599999999999994</v>
      </c>
      <c r="D104">
        <v>0.3</v>
      </c>
      <c r="E104" t="str">
        <f>_xlfn.XLOOKUP(Economic_Freedom_Index_31[[#This Row],[Country]],Comparison!$AS$5:$AS$219,Comparison!$AS$5:$AS$219,"Check Missing Country")</f>
        <v>Mauritius</v>
      </c>
    </row>
    <row r="105" spans="1:5" x14ac:dyDescent="0.25">
      <c r="A105" t="s">
        <v>137</v>
      </c>
      <c r="B105">
        <v>67</v>
      </c>
      <c r="C105">
        <v>63.7</v>
      </c>
      <c r="D105">
        <v>1.8</v>
      </c>
      <c r="E105" t="str">
        <f>_xlfn.XLOOKUP(Economic_Freedom_Index_31[[#This Row],[Country]],Comparison!$AS$5:$AS$219,Comparison!$AS$5:$AS$219,"Check Missing Country")</f>
        <v>Mexico</v>
      </c>
    </row>
    <row r="106" spans="1:5" x14ac:dyDescent="0.25">
      <c r="A106" t="s">
        <v>227</v>
      </c>
      <c r="B106">
        <v>82</v>
      </c>
      <c r="C106">
        <v>61</v>
      </c>
      <c r="D106">
        <v>10.6</v>
      </c>
      <c r="E106" t="str">
        <f>_xlfn.XLOOKUP(Economic_Freedom_Index_31[[#This Row],[Country]],Comparison!$AS$5:$AS$219,Comparison!$AS$5:$AS$219,"Check Missing Country")</f>
        <v>Micronesia</v>
      </c>
    </row>
    <row r="107" spans="1:5" x14ac:dyDescent="0.25">
      <c r="A107" t="s">
        <v>150</v>
      </c>
      <c r="B107">
        <v>78</v>
      </c>
      <c r="C107">
        <v>61.3</v>
      </c>
      <c r="D107">
        <v>1.2</v>
      </c>
      <c r="E107" t="str">
        <f>_xlfn.XLOOKUP(Economic_Freedom_Index_31[[#This Row],[Country]],Comparison!$AS$5:$AS$219,Comparison!$AS$5:$AS$219,"Check Missing Country")</f>
        <v>Moldova</v>
      </c>
    </row>
    <row r="108" spans="1:5" x14ac:dyDescent="0.25">
      <c r="A108" t="s">
        <v>166</v>
      </c>
      <c r="B108">
        <v>66</v>
      </c>
      <c r="C108">
        <v>63.9</v>
      </c>
      <c r="D108">
        <v>1.5</v>
      </c>
      <c r="E108" t="str">
        <f>_xlfn.XLOOKUP(Economic_Freedom_Index_31[[#This Row],[Country]],Comparison!$AS$5:$AS$219,Comparison!$AS$5:$AS$219,"Check Missing Country")</f>
        <v>Mongolia</v>
      </c>
    </row>
    <row r="109" spans="1:5" x14ac:dyDescent="0.25">
      <c r="A109" t="s">
        <v>96</v>
      </c>
      <c r="B109">
        <v>103</v>
      </c>
      <c r="C109">
        <v>57.8</v>
      </c>
      <c r="D109">
        <v>5.6</v>
      </c>
      <c r="E109" t="str">
        <f>_xlfn.XLOOKUP(Economic_Freedom_Index_31[[#This Row],[Country]],Comparison!$AS$5:$AS$219,Comparison!$AS$5:$AS$219,"Check Missing Country")</f>
        <v>Montenegro</v>
      </c>
    </row>
    <row r="110" spans="1:5" x14ac:dyDescent="0.25">
      <c r="A110" t="s">
        <v>203</v>
      </c>
      <c r="B110">
        <v>97</v>
      </c>
      <c r="C110">
        <v>59.2</v>
      </c>
      <c r="D110">
        <v>4.0999999999999996</v>
      </c>
      <c r="E110" t="str">
        <f>_xlfn.XLOOKUP(Economic_Freedom_Index_31[[#This Row],[Country]],Comparison!$AS$5:$AS$219,Comparison!$AS$5:$AS$219,"Check Missing Country")</f>
        <v>Morocco</v>
      </c>
    </row>
    <row r="111" spans="1:5" x14ac:dyDescent="0.25">
      <c r="A111" t="s">
        <v>294</v>
      </c>
      <c r="B111">
        <v>142</v>
      </c>
      <c r="C111">
        <v>51.3</v>
      </c>
      <c r="D111">
        <v>0.3</v>
      </c>
      <c r="E111" t="str">
        <f>_xlfn.XLOOKUP(Economic_Freedom_Index_31[[#This Row],[Country]],Comparison!$AS$5:$AS$219,Comparison!$AS$5:$AS$219,"Check Missing Country")</f>
        <v>Mozambique</v>
      </c>
    </row>
    <row r="112" spans="1:5" x14ac:dyDescent="0.25">
      <c r="A112" t="s">
        <v>239</v>
      </c>
      <c r="B112">
        <v>167</v>
      </c>
      <c r="C112">
        <v>45.7</v>
      </c>
      <c r="D112">
        <v>5.6</v>
      </c>
      <c r="E112" t="str">
        <f>_xlfn.XLOOKUP(Economic_Freedom_Index_31[[#This Row],[Country]],Comparison!$AS$5:$AS$219,Comparison!$AS$5:$AS$219,"Check Missing Country")</f>
        <v>Myanmar</v>
      </c>
    </row>
    <row r="113" spans="1:5" x14ac:dyDescent="0.25">
      <c r="A113" t="s">
        <v>238</v>
      </c>
      <c r="B113">
        <v>95</v>
      </c>
      <c r="C113">
        <v>59.2</v>
      </c>
      <c r="D113">
        <v>3.4</v>
      </c>
      <c r="E113" t="str">
        <f>_xlfn.XLOOKUP(Economic_Freedom_Index_31[[#This Row],[Country]],Comparison!$AS$5:$AS$219,Comparison!$AS$5:$AS$219,"Check Missing Country")</f>
        <v>Namibia</v>
      </c>
    </row>
    <row r="114" spans="1:5" x14ac:dyDescent="0.25">
      <c r="A114" t="s">
        <v>241</v>
      </c>
      <c r="B114">
        <v>148</v>
      </c>
      <c r="C114">
        <v>49.7</v>
      </c>
      <c r="D114">
        <v>1</v>
      </c>
      <c r="E114" t="str">
        <f>_xlfn.XLOOKUP(Economic_Freedom_Index_31[[#This Row],[Country]],Comparison!$AS$5:$AS$219,Comparison!$AS$5:$AS$219,"Check Missing Country")</f>
        <v>Nepal</v>
      </c>
    </row>
    <row r="115" spans="1:5" x14ac:dyDescent="0.25">
      <c r="A115" t="s">
        <v>24</v>
      </c>
      <c r="B115">
        <v>8</v>
      </c>
      <c r="C115">
        <v>78</v>
      </c>
      <c r="D115">
        <v>1.5</v>
      </c>
      <c r="E115" t="str">
        <f>_xlfn.XLOOKUP(Economic_Freedom_Index_31[[#This Row],[Country]],Comparison!$AS$5:$AS$219,Comparison!$AS$5:$AS$219,"Check Missing Country")</f>
        <v>Netherlands</v>
      </c>
    </row>
    <row r="116" spans="1:5" x14ac:dyDescent="0.25">
      <c r="A116" t="s">
        <v>35</v>
      </c>
      <c r="B116">
        <v>5</v>
      </c>
      <c r="C116">
        <v>78.900000000000006</v>
      </c>
      <c r="D116">
        <v>1.7</v>
      </c>
      <c r="E116" t="str">
        <f>_xlfn.XLOOKUP(Economic_Freedom_Index_31[[#This Row],[Country]],Comparison!$AS$5:$AS$219,Comparison!$AS$5:$AS$219,"Check Missing Country")</f>
        <v>New Zealand</v>
      </c>
    </row>
    <row r="117" spans="1:5" x14ac:dyDescent="0.25">
      <c r="A117" t="s">
        <v>220</v>
      </c>
      <c r="B117">
        <v>122</v>
      </c>
      <c r="C117">
        <v>54.8</v>
      </c>
      <c r="D117">
        <v>1.5</v>
      </c>
      <c r="E117" t="str">
        <f>_xlfn.XLOOKUP(Economic_Freedom_Index_31[[#This Row],[Country]],Comparison!$AS$5:$AS$219,Comparison!$AS$5:$AS$219,"Check Missing Country")</f>
        <v>Nicaragua</v>
      </c>
    </row>
    <row r="118" spans="1:5" x14ac:dyDescent="0.25">
      <c r="A118" t="s">
        <v>303</v>
      </c>
      <c r="B118">
        <v>121</v>
      </c>
      <c r="C118">
        <v>54.9</v>
      </c>
      <c r="D118">
        <v>2.4</v>
      </c>
      <c r="E118" t="str">
        <f>_xlfn.XLOOKUP(Economic_Freedom_Index_31[[#This Row],[Country]],Comparison!$AS$5:$AS$219,Comparison!$AS$5:$AS$219,"Check Missing Country")</f>
        <v>Niger</v>
      </c>
    </row>
    <row r="119" spans="1:5" x14ac:dyDescent="0.25">
      <c r="A119" t="s">
        <v>266</v>
      </c>
      <c r="B119">
        <v>124</v>
      </c>
      <c r="C119">
        <v>54.4</v>
      </c>
      <c r="D119">
        <v>4.3</v>
      </c>
      <c r="E119" t="str">
        <f>_xlfn.XLOOKUP(Economic_Freedom_Index_31[[#This Row],[Country]],Comparison!$AS$5:$AS$219,Comparison!$AS$5:$AS$219,"Check Missing Country")</f>
        <v>Nigeria</v>
      </c>
    </row>
    <row r="120" spans="1:5" x14ac:dyDescent="0.25">
      <c r="A120" t="s">
        <v>744</v>
      </c>
      <c r="B120">
        <v>177</v>
      </c>
      <c r="C120">
        <v>4.2</v>
      </c>
      <c r="D120">
        <v>1.7</v>
      </c>
      <c r="E120" t="str">
        <f>_xlfn.XLOOKUP(Economic_Freedom_Index_31[[#This Row],[Country]],Comparison!$AS$5:$AS$219,Comparison!$AS$5:$AS$219,"Check Missing Country")</f>
        <v>North Korea</v>
      </c>
    </row>
    <row r="121" spans="1:5" x14ac:dyDescent="0.25">
      <c r="A121" t="s">
        <v>148</v>
      </c>
      <c r="B121">
        <v>53</v>
      </c>
      <c r="C121">
        <v>65.7</v>
      </c>
      <c r="D121">
        <v>2.9</v>
      </c>
      <c r="E121" t="str">
        <f>_xlfn.XLOOKUP(Economic_Freedom_Index_31[[#This Row],[Country]],Comparison!$AS$5:$AS$219,Comparison!$AS$5:$AS$219,"Check Missing Country")</f>
        <v>North Macedonia</v>
      </c>
    </row>
    <row r="122" spans="1:5" x14ac:dyDescent="0.25">
      <c r="A122" t="s">
        <v>9</v>
      </c>
      <c r="B122">
        <v>12</v>
      </c>
      <c r="C122">
        <v>76.900000000000006</v>
      </c>
      <c r="E122" t="str">
        <f>_xlfn.XLOOKUP(Economic_Freedom_Index_31[[#This Row],[Country]],Comparison!$AS$5:$AS$219,Comparison!$AS$5:$AS$219,"Check Missing Country")</f>
        <v>Norway</v>
      </c>
    </row>
    <row r="123" spans="1:5" x14ac:dyDescent="0.25">
      <c r="A123" t="s">
        <v>106</v>
      </c>
      <c r="B123">
        <v>108</v>
      </c>
      <c r="C123">
        <v>56.6</v>
      </c>
      <c r="D123">
        <v>8</v>
      </c>
      <c r="E123" t="str">
        <f>_xlfn.XLOOKUP(Economic_Freedom_Index_31[[#This Row],[Country]],Comparison!$AS$5:$AS$219,Comparison!$AS$5:$AS$219,"Check Missing Country")</f>
        <v>Oman</v>
      </c>
    </row>
    <row r="124" spans="1:5" x14ac:dyDescent="0.25">
      <c r="A124" t="s">
        <v>269</v>
      </c>
      <c r="B124">
        <v>152</v>
      </c>
      <c r="C124">
        <v>48.8</v>
      </c>
      <c r="D124">
        <v>2.9</v>
      </c>
      <c r="E124" t="str">
        <f>_xlfn.XLOOKUP(Economic_Freedom_Index_31[[#This Row],[Country]],Comparison!$AS$5:$AS$219,Comparison!$AS$5:$AS$219,"Check Missing Country")</f>
        <v>Pakistan</v>
      </c>
    </row>
    <row r="125" spans="1:5" x14ac:dyDescent="0.25">
      <c r="A125" t="s">
        <v>105</v>
      </c>
      <c r="B125">
        <v>56</v>
      </c>
      <c r="C125">
        <v>65.400000000000006</v>
      </c>
      <c r="D125">
        <v>0.8</v>
      </c>
      <c r="E125" t="str">
        <f>_xlfn.XLOOKUP(Economic_Freedom_Index_31[[#This Row],[Country]],Comparison!$AS$5:$AS$219,Comparison!$AS$5:$AS$219,"Check Missing Country")</f>
        <v>Panama</v>
      </c>
    </row>
    <row r="126" spans="1:5" x14ac:dyDescent="0.25">
      <c r="A126" t="s">
        <v>254</v>
      </c>
      <c r="B126">
        <v>123</v>
      </c>
      <c r="C126">
        <v>54.6</v>
      </c>
      <c r="D126">
        <v>4.3</v>
      </c>
      <c r="E126" t="str">
        <f>_xlfn.XLOOKUP(Economic_Freedom_Index_31[[#This Row],[Country]],Comparison!$AS$5:$AS$219,Comparison!$AS$5:$AS$219,"Check Missing Country")</f>
        <v>Papua New Guinea</v>
      </c>
    </row>
    <row r="127" spans="1:5" x14ac:dyDescent="0.25">
      <c r="A127" t="s">
        <v>177</v>
      </c>
      <c r="B127">
        <v>73</v>
      </c>
      <c r="C127">
        <v>62.9</v>
      </c>
      <c r="D127">
        <v>0.3</v>
      </c>
      <c r="E127" t="str">
        <f>_xlfn.XLOOKUP(Economic_Freedom_Index_31[[#This Row],[Country]],Comparison!$AS$5:$AS$219,Comparison!$AS$5:$AS$219,"Check Missing Country")</f>
        <v>Paraguay</v>
      </c>
    </row>
    <row r="128" spans="1:5" x14ac:dyDescent="0.25">
      <c r="A128" t="s">
        <v>154</v>
      </c>
      <c r="B128">
        <v>44</v>
      </c>
      <c r="C128">
        <v>66.5</v>
      </c>
      <c r="E128" t="str">
        <f>_xlfn.XLOOKUP(Economic_Freedom_Index_31[[#This Row],[Country]],Comparison!$AS$5:$AS$219,Comparison!$AS$5:$AS$219,"Check Missing Country")</f>
        <v>Peru</v>
      </c>
    </row>
    <row r="129" spans="1:5" x14ac:dyDescent="0.25">
      <c r="A129" t="s">
        <v>193</v>
      </c>
      <c r="B129">
        <v>80</v>
      </c>
      <c r="C129">
        <v>61.1</v>
      </c>
      <c r="D129">
        <v>3</v>
      </c>
      <c r="E129" t="str">
        <f>_xlfn.XLOOKUP(Economic_Freedom_Index_31[[#This Row],[Country]],Comparison!$AS$5:$AS$219,Comparison!$AS$5:$AS$219,"Check Missing Country")</f>
        <v>Philippines</v>
      </c>
    </row>
    <row r="130" spans="1:5" x14ac:dyDescent="0.25">
      <c r="A130" t="s">
        <v>73</v>
      </c>
      <c r="B130">
        <v>40</v>
      </c>
      <c r="C130">
        <v>67.7</v>
      </c>
      <c r="D130">
        <v>1</v>
      </c>
      <c r="E130" t="str">
        <f>_xlfn.XLOOKUP(Economic_Freedom_Index_31[[#This Row],[Country]],Comparison!$AS$5:$AS$219,Comparison!$AS$5:$AS$219,"Check Missing Country")</f>
        <v>Poland</v>
      </c>
    </row>
    <row r="131" spans="1:5" x14ac:dyDescent="0.25">
      <c r="A131" t="s">
        <v>82</v>
      </c>
      <c r="B131">
        <v>30</v>
      </c>
      <c r="C131">
        <v>69.5</v>
      </c>
      <c r="D131">
        <v>1.3</v>
      </c>
      <c r="E131" t="str">
        <f>_xlfn.XLOOKUP(Economic_Freedom_Index_31[[#This Row],[Country]],Comparison!$AS$5:$AS$219,Comparison!$AS$5:$AS$219,"Check Missing Country")</f>
        <v>Portugal</v>
      </c>
    </row>
    <row r="132" spans="1:5" x14ac:dyDescent="0.25">
      <c r="A132" t="s">
        <v>80</v>
      </c>
      <c r="B132">
        <v>36</v>
      </c>
      <c r="C132">
        <v>68.599999999999994</v>
      </c>
      <c r="D132">
        <v>0.9</v>
      </c>
      <c r="E132" t="str">
        <f>_xlfn.XLOOKUP(Economic_Freedom_Index_31[[#This Row],[Country]],Comparison!$AS$5:$AS$219,Comparison!$AS$5:$AS$219,"Check Missing Country")</f>
        <v>Qatar</v>
      </c>
    </row>
    <row r="133" spans="1:5" x14ac:dyDescent="0.25">
      <c r="A133" t="s">
        <v>100</v>
      </c>
      <c r="B133">
        <v>47</v>
      </c>
      <c r="C133">
        <v>67.099999999999994</v>
      </c>
      <c r="D133">
        <v>2.4</v>
      </c>
      <c r="E133" t="str">
        <f>_xlfn.XLOOKUP(Economic_Freedom_Index_31[[#This Row],[Country]],Comparison!$AS$5:$AS$219,Comparison!$AS$5:$AS$219,"Check Missing Country")</f>
        <v>Romania</v>
      </c>
    </row>
    <row r="134" spans="1:5" x14ac:dyDescent="0.25">
      <c r="A134" t="s">
        <v>103</v>
      </c>
      <c r="B134">
        <v>113</v>
      </c>
      <c r="C134">
        <v>56.1</v>
      </c>
      <c r="D134">
        <v>5.4</v>
      </c>
      <c r="E134" t="str">
        <f>_xlfn.XLOOKUP(Economic_Freedom_Index_31[[#This Row],[Country]],Comparison!$AS$5:$AS$219,Comparison!$AS$5:$AS$219,"Check Missing Country")</f>
        <v>Russia</v>
      </c>
    </row>
    <row r="135" spans="1:5" x14ac:dyDescent="0.25">
      <c r="A135" t="s">
        <v>265</v>
      </c>
      <c r="B135">
        <v>105</v>
      </c>
      <c r="C135">
        <v>57.1</v>
      </c>
      <c r="D135">
        <v>11.2</v>
      </c>
      <c r="E135" t="str">
        <f>_xlfn.XLOOKUP(Economic_Freedom_Index_31[[#This Row],[Country]],Comparison!$AS$5:$AS$219,Comparison!$AS$5:$AS$219,"Check Missing Country")</f>
        <v>Rwanda</v>
      </c>
    </row>
    <row r="136" spans="1:5" x14ac:dyDescent="0.25">
      <c r="A136" t="s">
        <v>185</v>
      </c>
      <c r="B136">
        <v>65</v>
      </c>
      <c r="C136">
        <v>64.3</v>
      </c>
      <c r="D136">
        <v>3.2</v>
      </c>
      <c r="E136" t="str">
        <f>_xlfn.XLOOKUP(Economic_Freedom_Index_31[[#This Row],[Country]],Comparison!$AS$5:$AS$219,Comparison!$AS$5:$AS$219,"Check Missing Country")</f>
        <v>Saint Lucia</v>
      </c>
    </row>
    <row r="137" spans="1:5" x14ac:dyDescent="0.25">
      <c r="A137" t="s">
        <v>143</v>
      </c>
      <c r="B137">
        <v>54</v>
      </c>
      <c r="C137">
        <v>65.7</v>
      </c>
      <c r="D137">
        <v>0.6</v>
      </c>
      <c r="E137" t="str">
        <f>_xlfn.XLOOKUP(Economic_Freedom_Index_31[[#This Row],[Country]],Comparison!$AS$5:$AS$219,Comparison!$AS$5:$AS$219,"Check Missing Country")</f>
        <v>Saint Vincent and the Grenadines</v>
      </c>
    </row>
    <row r="138" spans="1:5" x14ac:dyDescent="0.25">
      <c r="A138" t="s">
        <v>197</v>
      </c>
      <c r="B138">
        <v>38</v>
      </c>
      <c r="C138">
        <v>68.3</v>
      </c>
      <c r="E138" t="str">
        <f>_xlfn.XLOOKUP(Economic_Freedom_Index_31[[#This Row],[Country]],Comparison!$AS$5:$AS$219,Comparison!$AS$5:$AS$219,"Check Missing Country")</f>
        <v>Samoa</v>
      </c>
    </row>
    <row r="139" spans="1:5" x14ac:dyDescent="0.25">
      <c r="A139" t="s">
        <v>234</v>
      </c>
      <c r="B139">
        <v>85</v>
      </c>
      <c r="C139">
        <v>60.3</v>
      </c>
      <c r="D139">
        <v>4.4000000000000004</v>
      </c>
      <c r="E139" t="str">
        <f>_xlfn.XLOOKUP(Economic_Freedom_Index_31[[#This Row],[Country]],Comparison!$AS$5:$AS$219,Comparison!$AS$5:$AS$219,"Check Missing Country")</f>
        <v>São Tomé and Príncipe</v>
      </c>
    </row>
    <row r="140" spans="1:5" x14ac:dyDescent="0.25">
      <c r="A140" t="s">
        <v>81</v>
      </c>
      <c r="B140">
        <v>118</v>
      </c>
      <c r="C140">
        <v>55.5</v>
      </c>
      <c r="D140">
        <v>10.5</v>
      </c>
      <c r="E140" t="str">
        <f>_xlfn.XLOOKUP(Economic_Freedom_Index_31[[#This Row],[Country]],Comparison!$AS$5:$AS$219,Comparison!$AS$5:$AS$219,"Check Missing Country")</f>
        <v>Saudi Arabia</v>
      </c>
    </row>
    <row r="141" spans="1:5" x14ac:dyDescent="0.25">
      <c r="A141" t="s">
        <v>277</v>
      </c>
      <c r="B141">
        <v>88</v>
      </c>
      <c r="C141">
        <v>60</v>
      </c>
      <c r="D141">
        <v>2</v>
      </c>
      <c r="E141" t="str">
        <f>_xlfn.XLOOKUP(Economic_Freedom_Index_31[[#This Row],[Country]],Comparison!$AS$5:$AS$219,Comparison!$AS$5:$AS$219,"Check Missing Country")</f>
        <v>Senegal</v>
      </c>
    </row>
    <row r="142" spans="1:5" x14ac:dyDescent="0.25">
      <c r="A142" t="s">
        <v>116</v>
      </c>
      <c r="B142">
        <v>59</v>
      </c>
      <c r="C142">
        <v>65.2</v>
      </c>
      <c r="D142">
        <v>2</v>
      </c>
      <c r="E142" t="str">
        <f>_xlfn.XLOOKUP(Economic_Freedom_Index_31[[#This Row],[Country]],Comparison!$AS$5:$AS$219,Comparison!$AS$5:$AS$219,"Check Missing Country")</f>
        <v>Serbia</v>
      </c>
    </row>
    <row r="143" spans="1:5" x14ac:dyDescent="0.25">
      <c r="A143" t="s">
        <v>119</v>
      </c>
      <c r="B143">
        <v>79</v>
      </c>
      <c r="C143">
        <v>61.1</v>
      </c>
      <c r="D143">
        <v>5.2</v>
      </c>
      <c r="E143" t="str">
        <f>_xlfn.XLOOKUP(Economic_Freedom_Index_31[[#This Row],[Country]],Comparison!$AS$5:$AS$219,Comparison!$AS$5:$AS$219,"Check Missing Country")</f>
        <v>Seychelles</v>
      </c>
    </row>
    <row r="144" spans="1:5" x14ac:dyDescent="0.25">
      <c r="A144" t="s">
        <v>295</v>
      </c>
      <c r="B144">
        <v>140</v>
      </c>
      <c r="C144">
        <v>52</v>
      </c>
      <c r="D144">
        <v>0.3</v>
      </c>
      <c r="E144" t="str">
        <f>_xlfn.XLOOKUP(Economic_Freedom_Index_31[[#This Row],[Country]],Comparison!$AS$5:$AS$219,Comparison!$AS$5:$AS$219,"Check Missing Country")</f>
        <v>Sierra Leone</v>
      </c>
    </row>
    <row r="145" spans="1:5" x14ac:dyDescent="0.25">
      <c r="A145" t="s">
        <v>23</v>
      </c>
      <c r="B145">
        <v>1</v>
      </c>
      <c r="C145">
        <v>83.5</v>
      </c>
      <c r="D145">
        <v>0.4</v>
      </c>
      <c r="E145" t="str">
        <f>_xlfn.XLOOKUP(Economic_Freedom_Index_31[[#This Row],[Country]],Comparison!$AS$5:$AS$219,Comparison!$AS$5:$AS$219,"Check Missing Country")</f>
        <v>Singapore</v>
      </c>
    </row>
    <row r="146" spans="1:5" x14ac:dyDescent="0.25">
      <c r="A146" t="s">
        <v>91</v>
      </c>
      <c r="B146">
        <v>33</v>
      </c>
      <c r="C146">
        <v>69</v>
      </c>
      <c r="D146">
        <v>0.7</v>
      </c>
      <c r="E146" t="str">
        <f>_xlfn.XLOOKUP(Economic_Freedom_Index_31[[#This Row],[Country]],Comparison!$AS$5:$AS$219,Comparison!$AS$5:$AS$219,"Check Missing Country")</f>
        <v>Slovakia</v>
      </c>
    </row>
    <row r="147" spans="1:5" x14ac:dyDescent="0.25">
      <c r="A147" t="s">
        <v>49</v>
      </c>
      <c r="B147">
        <v>37</v>
      </c>
      <c r="C147">
        <v>68.5</v>
      </c>
      <c r="D147">
        <v>2</v>
      </c>
      <c r="E147" t="str">
        <f>_xlfn.XLOOKUP(Economic_Freedom_Index_31[[#This Row],[Country]],Comparison!$AS$5:$AS$219,Comparison!$AS$5:$AS$219,"Check Missing Country")</f>
        <v>Slovenia</v>
      </c>
    </row>
    <row r="148" spans="1:5" x14ac:dyDescent="0.25">
      <c r="A148" t="s">
        <v>258</v>
      </c>
      <c r="B148">
        <v>110</v>
      </c>
      <c r="C148">
        <v>56.5</v>
      </c>
      <c r="D148">
        <v>0</v>
      </c>
      <c r="E148" t="str">
        <f>_xlfn.XLOOKUP(Economic_Freedom_Index_31[[#This Row],[Country]],Comparison!$AS$5:$AS$219,Comparison!$AS$5:$AS$219,"Check Missing Country")</f>
        <v>Solomon Islands</v>
      </c>
    </row>
    <row r="149" spans="1:5" x14ac:dyDescent="0.25">
      <c r="A149" t="s">
        <v>189</v>
      </c>
      <c r="B149">
        <v>112</v>
      </c>
      <c r="C149">
        <v>56.2</v>
      </c>
      <c r="D149">
        <v>3.5</v>
      </c>
      <c r="E149" t="str">
        <f>_xlfn.XLOOKUP(Economic_Freedom_Index_31[[#This Row],[Country]],Comparison!$AS$5:$AS$219,Comparison!$AS$5:$AS$219,"Check Missing Country")</f>
        <v>South Africa</v>
      </c>
    </row>
    <row r="150" spans="1:5" x14ac:dyDescent="0.25">
      <c r="A150" t="s">
        <v>43</v>
      </c>
      <c r="B150">
        <v>14</v>
      </c>
      <c r="C150">
        <v>73.7</v>
      </c>
      <c r="D150">
        <v>0.9</v>
      </c>
      <c r="E150" t="str">
        <f>_xlfn.XLOOKUP(Economic_Freedom_Index_31[[#This Row],[Country]],Comparison!$AS$5:$AS$219,Comparison!$AS$5:$AS$219,"Check Missing Country")</f>
        <v>South Korea</v>
      </c>
    </row>
    <row r="151" spans="1:5" x14ac:dyDescent="0.25">
      <c r="A151" t="s">
        <v>59</v>
      </c>
      <c r="B151">
        <v>51</v>
      </c>
      <c r="C151">
        <v>66.5</v>
      </c>
      <c r="D151">
        <v>1.2</v>
      </c>
      <c r="E151" t="str">
        <f>_xlfn.XLOOKUP(Economic_Freedom_Index_31[[#This Row],[Country]],Comparison!$AS$5:$AS$219,Comparison!$AS$5:$AS$219,"Check Missing Country")</f>
        <v>Spain</v>
      </c>
    </row>
    <row r="152" spans="1:5" x14ac:dyDescent="0.25">
      <c r="A152" t="s">
        <v>140</v>
      </c>
      <c r="B152">
        <v>132</v>
      </c>
      <c r="C152">
        <v>53.3</v>
      </c>
      <c r="D152">
        <v>2.4</v>
      </c>
      <c r="E152" t="str">
        <f>_xlfn.XLOOKUP(Economic_Freedom_Index_31[[#This Row],[Country]],Comparison!$AS$5:$AS$219,Comparison!$AS$5:$AS$219,"Check Missing Country")</f>
        <v>Sri Lanka</v>
      </c>
    </row>
    <row r="153" spans="1:5" x14ac:dyDescent="0.25">
      <c r="A153" t="s">
        <v>278</v>
      </c>
      <c r="B153">
        <v>174</v>
      </c>
      <c r="C153">
        <v>32</v>
      </c>
      <c r="D153">
        <v>7.1</v>
      </c>
      <c r="E153" t="str">
        <f>_xlfn.XLOOKUP(Economic_Freedom_Index_31[[#This Row],[Country]],Comparison!$AS$5:$AS$219,Comparison!$AS$5:$AS$219,"Check Missing Country")</f>
        <v>Sudan</v>
      </c>
    </row>
    <row r="154" spans="1:5" x14ac:dyDescent="0.25">
      <c r="A154" t="s">
        <v>210</v>
      </c>
      <c r="B154">
        <v>155</v>
      </c>
      <c r="C154">
        <v>48.1</v>
      </c>
      <c r="D154">
        <v>1.7</v>
      </c>
      <c r="E154" t="str">
        <f>_xlfn.XLOOKUP(Economic_Freedom_Index_31[[#This Row],[Country]],Comparison!$AS$5:$AS$219,Comparison!$AS$5:$AS$219,"Check Missing Country")</f>
        <v>Suriname</v>
      </c>
    </row>
    <row r="155" spans="1:5" x14ac:dyDescent="0.25">
      <c r="A155" t="s">
        <v>18</v>
      </c>
      <c r="B155">
        <v>10</v>
      </c>
      <c r="C155">
        <v>77.5</v>
      </c>
      <c r="D155">
        <v>0.4</v>
      </c>
      <c r="E155" t="str">
        <f>_xlfn.XLOOKUP(Economic_Freedom_Index_31[[#This Row],[Country]],Comparison!$AS$5:$AS$219,Comparison!$AS$5:$AS$219,"Check Missing Country")</f>
        <v>Sweden</v>
      </c>
    </row>
    <row r="156" spans="1:5" x14ac:dyDescent="0.25">
      <c r="A156" t="s">
        <v>6</v>
      </c>
      <c r="B156">
        <v>2</v>
      </c>
      <c r="C156">
        <v>83</v>
      </c>
      <c r="D156">
        <v>0.8</v>
      </c>
      <c r="E156" t="str">
        <f>_xlfn.XLOOKUP(Economic_Freedom_Index_31[[#This Row],[Country]],Comparison!$AS$5:$AS$219,Comparison!$AS$5:$AS$219,"Check Missing Country")</f>
        <v>Switzerland</v>
      </c>
    </row>
    <row r="157" spans="1:5" x14ac:dyDescent="0.25">
      <c r="A157" t="s">
        <v>412</v>
      </c>
      <c r="B157">
        <v>4</v>
      </c>
      <c r="C157">
        <v>80.7</v>
      </c>
      <c r="D157">
        <v>0.6</v>
      </c>
      <c r="E157" t="str">
        <f>_xlfn.XLOOKUP(Economic_Freedom_Index_31[[#This Row],[Country]],Comparison!$AS$5:$AS$219,Comparison!$AS$5:$AS$219,"Check Missing Country")</f>
        <v>Taiwan</v>
      </c>
    </row>
    <row r="158" spans="1:5" x14ac:dyDescent="0.25">
      <c r="A158" t="s">
        <v>213</v>
      </c>
      <c r="B158">
        <v>147</v>
      </c>
      <c r="C158">
        <v>49.7</v>
      </c>
      <c r="D158">
        <v>5.5</v>
      </c>
      <c r="E158" t="str">
        <f>_xlfn.XLOOKUP(Economic_Freedom_Index_31[[#This Row],[Country]],Comparison!$AS$5:$AS$219,Comparison!$AS$5:$AS$219,"Check Missing Country")</f>
        <v>Tajikistan</v>
      </c>
    </row>
    <row r="159" spans="1:5" x14ac:dyDescent="0.25">
      <c r="A159" t="s">
        <v>274</v>
      </c>
      <c r="B159">
        <v>93</v>
      </c>
      <c r="C159">
        <v>59.5</v>
      </c>
      <c r="D159">
        <v>1.8</v>
      </c>
      <c r="E159" t="str">
        <f>_xlfn.XLOOKUP(Economic_Freedom_Index_31[[#This Row],[Country]],Comparison!$AS$5:$AS$219,Comparison!$AS$5:$AS$219,"Check Missing Country")</f>
        <v>Tanzania</v>
      </c>
    </row>
    <row r="160" spans="1:5" x14ac:dyDescent="0.25">
      <c r="A160" t="s">
        <v>117</v>
      </c>
      <c r="B160">
        <v>70</v>
      </c>
      <c r="C160">
        <v>63.2</v>
      </c>
      <c r="D160">
        <v>6.5</v>
      </c>
      <c r="E160" t="str">
        <f>_xlfn.XLOOKUP(Economic_Freedom_Index_31[[#This Row],[Country]],Comparison!$AS$5:$AS$219,Comparison!$AS$5:$AS$219,"Check Missing Country")</f>
        <v>Thailand</v>
      </c>
    </row>
    <row r="161" spans="1:5" x14ac:dyDescent="0.25">
      <c r="A161" t="s">
        <v>267</v>
      </c>
      <c r="B161">
        <v>104</v>
      </c>
      <c r="C161">
        <v>57.2</v>
      </c>
      <c r="D161">
        <v>0.3</v>
      </c>
      <c r="E161" t="str">
        <f>_xlfn.XLOOKUP(Economic_Freedom_Index_31[[#This Row],[Country]],Comparison!$AS$5:$AS$219,Comparison!$AS$5:$AS$219,"Check Missing Country")</f>
        <v>Togo</v>
      </c>
    </row>
    <row r="162" spans="1:5" x14ac:dyDescent="0.25">
      <c r="A162" t="s">
        <v>170</v>
      </c>
      <c r="B162">
        <v>83</v>
      </c>
      <c r="C162">
        <v>60.8</v>
      </c>
      <c r="D162">
        <v>3.3</v>
      </c>
      <c r="E162" t="str">
        <f>_xlfn.XLOOKUP(Economic_Freedom_Index_31[[#This Row],[Country]],Comparison!$AS$5:$AS$219,Comparison!$AS$5:$AS$219,"Check Missing Country")</f>
        <v>Tonga</v>
      </c>
    </row>
    <row r="163" spans="1:5" x14ac:dyDescent="0.25">
      <c r="A163" t="s">
        <v>107</v>
      </c>
      <c r="B163">
        <v>99</v>
      </c>
      <c r="C163">
        <v>58.8</v>
      </c>
      <c r="D163">
        <v>0.2</v>
      </c>
      <c r="E163" t="str">
        <f>_xlfn.XLOOKUP(Economic_Freedom_Index_31[[#This Row],[Country]],Comparison!$AS$5:$AS$219,Comparison!$AS$5:$AS$219,"Check Missing Country")</f>
        <v>Trinidad and Tobago</v>
      </c>
    </row>
    <row r="164" spans="1:5" x14ac:dyDescent="0.25">
      <c r="A164" t="s">
        <v>173</v>
      </c>
      <c r="B164">
        <v>128</v>
      </c>
      <c r="C164">
        <v>54.2</v>
      </c>
      <c r="D164">
        <v>2.4</v>
      </c>
      <c r="E164" t="str">
        <f>_xlfn.XLOOKUP(Economic_Freedom_Index_31[[#This Row],[Country]],Comparison!$AS$5:$AS$219,Comparison!$AS$5:$AS$219,"Check Missing Country")</f>
        <v>Tunisia</v>
      </c>
    </row>
    <row r="165" spans="1:5" x14ac:dyDescent="0.25">
      <c r="A165" t="s">
        <v>89</v>
      </c>
      <c r="B165">
        <v>107</v>
      </c>
      <c r="C165">
        <v>56.9</v>
      </c>
      <c r="D165">
        <v>7.1</v>
      </c>
      <c r="E165" t="str">
        <f>_xlfn.XLOOKUP(Economic_Freedom_Index_31[[#This Row],[Country]],Comparison!$AS$5:$AS$219,Comparison!$AS$5:$AS$219,"Check Missing Country")</f>
        <v>Turkey</v>
      </c>
    </row>
    <row r="166" spans="1:5" x14ac:dyDescent="0.25">
      <c r="A166" t="s">
        <v>162</v>
      </c>
      <c r="B166">
        <v>164</v>
      </c>
      <c r="C166">
        <v>46.2</v>
      </c>
      <c r="D166">
        <v>1.2</v>
      </c>
      <c r="E166" t="str">
        <f>_xlfn.XLOOKUP(Economic_Freedom_Index_31[[#This Row],[Country]],Comparison!$AS$5:$AS$219,Comparison!$AS$5:$AS$219,"Check Missing Country")</f>
        <v>Turkmenistan</v>
      </c>
    </row>
    <row r="167" spans="1:5" x14ac:dyDescent="0.25">
      <c r="A167" t="s">
        <v>263</v>
      </c>
      <c r="B167">
        <v>127</v>
      </c>
      <c r="C167">
        <v>54.2</v>
      </c>
      <c r="D167">
        <v>4.4000000000000004</v>
      </c>
      <c r="E167" t="str">
        <f>_xlfn.XLOOKUP(Economic_Freedom_Index_31[[#This Row],[Country]],Comparison!$AS$5:$AS$219,Comparison!$AS$5:$AS$219,"Check Missing Country")</f>
        <v>Uganda</v>
      </c>
    </row>
    <row r="168" spans="1:5" x14ac:dyDescent="0.25">
      <c r="A168" t="s">
        <v>172</v>
      </c>
      <c r="B168">
        <v>130</v>
      </c>
      <c r="C168">
        <v>54.1</v>
      </c>
      <c r="D168">
        <v>2.1</v>
      </c>
      <c r="E168" t="str">
        <f>_xlfn.XLOOKUP(Economic_Freedom_Index_31[[#This Row],[Country]],Comparison!$AS$5:$AS$219,Comparison!$AS$5:$AS$219,"Check Missing Country")</f>
        <v>Ukraine</v>
      </c>
    </row>
    <row r="169" spans="1:5" x14ac:dyDescent="0.25">
      <c r="A169" t="s">
        <v>38</v>
      </c>
      <c r="B169">
        <v>24</v>
      </c>
      <c r="C169">
        <v>70.900000000000006</v>
      </c>
      <c r="D169">
        <v>0.7</v>
      </c>
      <c r="E169" t="str">
        <f>_xlfn.XLOOKUP(Economic_Freedom_Index_31[[#This Row],[Country]],Comparison!$AS$5:$AS$219,Comparison!$AS$5:$AS$219,"Check Missing Country")</f>
        <v>United Arab Emirates</v>
      </c>
    </row>
    <row r="170" spans="1:5" x14ac:dyDescent="0.25">
      <c r="A170" t="s">
        <v>33</v>
      </c>
      <c r="B170">
        <v>28</v>
      </c>
      <c r="C170">
        <v>69.900000000000006</v>
      </c>
      <c r="D170">
        <v>2.8</v>
      </c>
      <c r="E170" t="str">
        <f>_xlfn.XLOOKUP(Economic_Freedom_Index_31[[#This Row],[Country]],Comparison!$AS$5:$AS$219,Comparison!$AS$5:$AS$219,"Check Missing Country")</f>
        <v>United Kingdom</v>
      </c>
    </row>
    <row r="171" spans="1:5" x14ac:dyDescent="0.25">
      <c r="A171" t="s">
        <v>47</v>
      </c>
      <c r="B171">
        <v>25</v>
      </c>
      <c r="C171">
        <v>70.599999999999994</v>
      </c>
      <c r="D171">
        <v>1.5</v>
      </c>
      <c r="E171" t="str">
        <f>_xlfn.XLOOKUP(Economic_Freedom_Index_31[[#This Row],[Country]],Comparison!$AS$5:$AS$219,Comparison!$AS$5:$AS$219,"Check Missing Country")</f>
        <v>United States</v>
      </c>
    </row>
    <row r="172" spans="1:5" x14ac:dyDescent="0.25">
      <c r="A172" t="s">
        <v>99</v>
      </c>
      <c r="B172">
        <v>27</v>
      </c>
      <c r="C172">
        <v>70.2</v>
      </c>
      <c r="D172">
        <v>0.2</v>
      </c>
      <c r="E172" t="str">
        <f>_xlfn.XLOOKUP(Economic_Freedom_Index_31[[#This Row],[Country]],Comparison!$AS$5:$AS$219,Comparison!$AS$5:$AS$219,"Check Missing Country")</f>
        <v>Uruguay</v>
      </c>
    </row>
    <row r="173" spans="1:5" x14ac:dyDescent="0.25">
      <c r="A173" t="s">
        <v>181</v>
      </c>
      <c r="B173">
        <v>117</v>
      </c>
      <c r="C173">
        <v>55.7</v>
      </c>
      <c r="D173">
        <v>2.6</v>
      </c>
      <c r="E173" t="str">
        <f>_xlfn.XLOOKUP(Economic_Freedom_Index_31[[#This Row],[Country]],Comparison!$AS$5:$AS$219,Comparison!$AS$5:$AS$219,"Check Missing Country")</f>
        <v>Uzbekistan</v>
      </c>
    </row>
    <row r="174" spans="1:5" x14ac:dyDescent="0.25">
      <c r="A174" t="s">
        <v>233</v>
      </c>
      <c r="B174">
        <v>72</v>
      </c>
      <c r="C174">
        <v>62.9</v>
      </c>
      <c r="D174">
        <v>2.4</v>
      </c>
      <c r="E174" t="str">
        <f>_xlfn.XLOOKUP(Economic_Freedom_Index_31[[#This Row],[Country]],Comparison!$AS$5:$AS$219,Comparison!$AS$5:$AS$219,"Check Missing Country")</f>
        <v>Vanuatu</v>
      </c>
    </row>
    <row r="175" spans="1:5" x14ac:dyDescent="0.25">
      <c r="A175" t="s">
        <v>202</v>
      </c>
      <c r="B175">
        <v>176</v>
      </c>
      <c r="C175">
        <v>24.8</v>
      </c>
      <c r="D175">
        <v>0.1</v>
      </c>
      <c r="E175" t="str">
        <f>_xlfn.XLOOKUP(Economic_Freedom_Index_31[[#This Row],[Country]],Comparison!$AS$5:$AS$219,Comparison!$AS$5:$AS$219,"Check Missing Country")</f>
        <v>Venezuela</v>
      </c>
    </row>
    <row r="176" spans="1:5" x14ac:dyDescent="0.25">
      <c r="A176" t="s">
        <v>183</v>
      </c>
      <c r="B176">
        <v>84</v>
      </c>
      <c r="C176">
        <v>60.6</v>
      </c>
      <c r="D176">
        <v>1.1000000000000001</v>
      </c>
      <c r="E176" t="str">
        <f>_xlfn.XLOOKUP(Economic_Freedom_Index_31[[#This Row],[Country]],Comparison!$AS$5:$AS$219,Comparison!$AS$5:$AS$219,"Check Missing Country")</f>
        <v>Vietnam</v>
      </c>
    </row>
    <row r="177" spans="1:5" x14ac:dyDescent="0.25">
      <c r="A177" t="s">
        <v>252</v>
      </c>
      <c r="B177">
        <v>153</v>
      </c>
      <c r="C177">
        <v>48.7</v>
      </c>
      <c r="D177">
        <v>1.7</v>
      </c>
      <c r="E177" t="str">
        <f>_xlfn.XLOOKUP(Economic_Freedom_Index_31[[#This Row],[Country]],Comparison!$AS$5:$AS$219,Comparison!$AS$5:$AS$219,"Check Missing Country")</f>
        <v>Zambia</v>
      </c>
    </row>
    <row r="178" spans="1:5" x14ac:dyDescent="0.25">
      <c r="A178" t="s">
        <v>264</v>
      </c>
      <c r="B178">
        <v>173</v>
      </c>
      <c r="C178">
        <v>33.1</v>
      </c>
      <c r="D178">
        <v>6.4</v>
      </c>
      <c r="E178" t="str">
        <f>_xlfn.XLOOKUP(Economic_Freedom_Index_31[[#This Row],[Country]],Comparison!$AS$5:$AS$219,Comparison!$AS$5:$AS$219,"Check Missing Country")</f>
        <v>Zimbabwe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DEF8-24F7-4DE8-BEC0-620AFDE4114C}">
  <dimension ref="A3:AU750"/>
  <sheetViews>
    <sheetView workbookViewId="0">
      <pane xSplit="1" ySplit="4" topLeftCell="O5" activePane="bottomRight" state="frozen"/>
      <selection activeCell="A2" sqref="A2:C168"/>
      <selection pane="topRight" activeCell="A2" sqref="A2:C168"/>
      <selection pane="bottomLeft" activeCell="A2" sqref="A2:C168"/>
      <selection pane="bottomRight" activeCell="A2" sqref="A2:C168"/>
    </sheetView>
  </sheetViews>
  <sheetFormatPr defaultRowHeight="15" x14ac:dyDescent="0.25"/>
  <cols>
    <col min="1" max="1" width="30.7109375" bestFit="1" customWidth="1"/>
    <col min="2" max="2" width="10.85546875" bestFit="1" customWidth="1"/>
    <col min="3" max="3" width="5.28515625" bestFit="1" customWidth="1"/>
    <col min="4" max="4" width="13.85546875" customWidth="1"/>
    <col min="5" max="5" width="14.28515625" bestFit="1" customWidth="1"/>
    <col min="6" max="6" width="16.7109375" bestFit="1" customWidth="1"/>
    <col min="7" max="7" width="14.42578125" bestFit="1" customWidth="1"/>
    <col min="8" max="8" width="12.85546875" bestFit="1" customWidth="1"/>
    <col min="9" max="9" width="10.85546875" bestFit="1" customWidth="1"/>
    <col min="10" max="10" width="4.7109375" bestFit="1" customWidth="1"/>
    <col min="11" max="11" width="4.140625" bestFit="1" customWidth="1"/>
    <col min="12" max="12" width="14.28515625" bestFit="1" customWidth="1"/>
    <col min="13" max="13" width="16.7109375" bestFit="1" customWidth="1"/>
    <col min="14" max="14" width="14.42578125" bestFit="1" customWidth="1"/>
    <col min="15" max="15" width="12.85546875" bestFit="1" customWidth="1"/>
    <col min="45" max="45" width="23.85546875" customWidth="1"/>
  </cols>
  <sheetData>
    <row r="3" spans="1:47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  <c r="Q3">
        <v>17</v>
      </c>
      <c r="R3">
        <v>18</v>
      </c>
      <c r="S3">
        <v>19</v>
      </c>
    </row>
    <row r="4" spans="1:47" x14ac:dyDescent="0.25">
      <c r="A4" t="s">
        <v>2424</v>
      </c>
      <c r="B4" t="s">
        <v>2610</v>
      </c>
      <c r="C4" t="s">
        <v>2611</v>
      </c>
      <c r="D4" t="s">
        <v>2603</v>
      </c>
      <c r="E4" t="s">
        <v>2612</v>
      </c>
      <c r="F4" t="s">
        <v>2624</v>
      </c>
      <c r="G4" t="s">
        <v>2613</v>
      </c>
      <c r="H4" t="s">
        <v>2615</v>
      </c>
      <c r="I4" t="s">
        <v>3660</v>
      </c>
      <c r="J4" t="s">
        <v>2625</v>
      </c>
      <c r="K4" t="s">
        <v>3661</v>
      </c>
      <c r="L4" t="s">
        <v>2691</v>
      </c>
      <c r="M4" t="s">
        <v>2692</v>
      </c>
      <c r="N4" t="s">
        <v>2693</v>
      </c>
      <c r="O4" t="s">
        <v>3594</v>
      </c>
      <c r="P4" t="s">
        <v>3597</v>
      </c>
      <c r="Q4" t="s">
        <v>3647</v>
      </c>
      <c r="R4" t="s">
        <v>3655</v>
      </c>
      <c r="S4" t="s">
        <v>3649</v>
      </c>
      <c r="T4" t="s">
        <v>3656</v>
      </c>
    </row>
    <row r="5" spans="1:47" x14ac:dyDescent="0.25">
      <c r="A5" t="str" cm="1">
        <f t="array" ref="A5:A219">_xlfn._xlws.SORT(_xlfn.ANCHORARRAY(AS5))</f>
        <v>Afghanistan</v>
      </c>
      <c r="B5">
        <f>_xlfn.XLOOKUP(A5,Table_4[Column3],Table_4[Rank])</f>
        <v>167</v>
      </c>
      <c r="C5">
        <f>_xlfn.XLOOKUP(A5,GDP__in_US___per_capita_by_country_or__territory[Column1.1],GDP__in_US___per_capita_by_country_or__territory[Rank],"")</f>
        <v>196</v>
      </c>
      <c r="D5">
        <f>_xlfn.XLOOKUP(A5,mw_parser_output__sr_only_border_0_clip_rect_0_0_0_0__clip_path_polygon_0px_0px[Country or territory],mw_parser_output__sr_only_border_0_clip_rect_0_0_0_0__clip_path_polygon_0px_0px[Rank2],"")</f>
        <v>156</v>
      </c>
      <c r="E5">
        <f>_xlfn.XLOOKUP(A5,World_Bank_Group__2022[Column1],World_Bank_Group__2022[Rank],"")</f>
        <v>171</v>
      </c>
      <c r="F5">
        <f>_xlfn.XLOOKUP(A5,Maternal_mortality_ratio_per_100_000_live_births__1[Column1.1],Maternal_mortality_ratio_per_100_000_live_births__1[Rank],"")</f>
        <v>178</v>
      </c>
      <c r="G5">
        <f>_xlfn.XLOOKUP(A5,Under_five_mortality__deaths_1_000_live_births__–_2020_estimates__1[Location.1],Under_five_mortality__deaths_1_000_live_births__–_2020_estimates__1[Rank],"")</f>
        <v>166</v>
      </c>
      <c r="H5" t="str">
        <f>_xlfn.XLOOKUP(A5,edit__The_Economist_Intelligence_Unit’s_quality_of_life_index__2005[Country or territory],edit__The_Economist_Intelligence_Unit’s_quality_of_life_index__2005[Rank],"")</f>
        <v/>
      </c>
      <c r="I5">
        <f>_xlfn.XLOOKUP(A5,'Alphabetical Order'!$A$2:$A$216,'Alphabetical Order'!$B$2:$B$216,"")</f>
        <v>1</v>
      </c>
      <c r="J5">
        <f>_xlfn.XLOOKUP(A5,List_of_countries_and_territories_by_total_population[Location],List_of_countries_and_territories_by_total_population[Rank],"")</f>
        <v>41</v>
      </c>
      <c r="K5" t="str">
        <f>_xlfn.XLOOKUP(A5,Table_1[Country],Table_1[Overall Rank],"")</f>
        <v/>
      </c>
      <c r="L5" t="str">
        <f>_xlfn.XLOOKUP(A5,Table_1[Country],Table_1[Math Rank],"")</f>
        <v/>
      </c>
      <c r="M5" t="str">
        <f>_xlfn.XLOOKUP(A5,Table_1[Country],Table_1[Science Rank],"")</f>
        <v/>
      </c>
      <c r="N5" t="str">
        <f>_xlfn.XLOOKUP(A5,Table_1[Country],Table_1[Reading Rank],"")</f>
        <v/>
      </c>
      <c r="O5">
        <f>_xlfn.XLOOKUP(A5,Table_1__2[Column1],Table_1__2[Column2.1],"")</f>
        <v>178</v>
      </c>
      <c r="P5" t="str">
        <f>_xlfn.XLOOKUP(A5,Economic_Freedom_Index_31[Country],Economic_Freedom_Index_31[Rank],"")</f>
        <v/>
      </c>
      <c r="Q5">
        <f>_xlfn.XLOOKUP(A5,Table_1__4[Column1.1],Table_1__4[Rank],"")</f>
        <v>105</v>
      </c>
      <c r="R5">
        <f>_xlfn.XLOOKUP(A5,Table_1__3[Country],Table_1__3[Rank],"")</f>
        <v>158</v>
      </c>
      <c r="S5" t="str">
        <f>_xlfn.XLOOKUP(A5,Table_2[Country],Table_2[2022 rank'[3']],"")</f>
        <v/>
      </c>
      <c r="AS5" t="str" cm="1">
        <f t="array" ref="AS5:AS219">_xlfn.UNIQUE(_xlfn.ANCHORARRAY(AU5))</f>
        <v>Afghanistan</v>
      </c>
      <c r="AU5" t="str" cm="1">
        <f t="array" ref="AU5:AU750">_xlfn._xlws.SORT(_xlfn.VSTACK(Under_five_mortality__deaths_1_000_live_births__–_2020_estimates__1[Location.1],Maternal_mortality_ratio_per_100_000_live_births__1[Column1.1],Table_4[Column3],World_Bank_Group__2022[Column1]))</f>
        <v>Afghanistan</v>
      </c>
    </row>
    <row r="6" spans="1:47" x14ac:dyDescent="0.25">
      <c r="A6" t="str">
        <v>Albania</v>
      </c>
      <c r="B6">
        <f>_xlfn.XLOOKUP(A6,Table_4[Column3],Table_4[Rank],"")</f>
        <v>66</v>
      </c>
      <c r="C6">
        <f>_xlfn.XLOOKUP(A6,GDP__in_US___per_capita_by_country_or__territory[Column1.1],GDP__in_US___per_capita_by_country_or__territory[Rank],"")</f>
        <v>100</v>
      </c>
      <c r="D6">
        <f>_xlfn.XLOOKUP(A6,mw_parser_output__sr_only_border_0_clip_rect_0_0_0_0__clip_path_polygon_0px_0px[Country or territory],mw_parser_output__sr_only_border_0_clip_rect_0_0_0_0__clip_path_polygon_0px_0px[Rank2],"")</f>
        <v>60</v>
      </c>
      <c r="E6">
        <f>_xlfn.XLOOKUP(A6,World_Bank_Group__2022[Column1],World_Bank_Group__2022[Rank],"")</f>
        <v>63</v>
      </c>
      <c r="F6">
        <f>_xlfn.XLOOKUP(A6,Maternal_mortality_ratio_per_100_000_live_births__1[Column1.1],Maternal_mortality_ratio_per_100_000_live_births__1[Rank],"")</f>
        <v>38</v>
      </c>
      <c r="G6">
        <f>_xlfn.XLOOKUP(A6,Under_five_mortality__deaths_1_000_live_births__–_2020_estimates__1[Location.1],Under_five_mortality__deaths_1_000_live_births__–_2020_estimates__1[Rank],"")</f>
        <v>69</v>
      </c>
      <c r="H6">
        <f>_xlfn.XLOOKUP(A6,edit__The_Economist_Intelligence_Unit’s_quality_of_life_index__2005[Country or territory],edit__The_Economist_Intelligence_Unit’s_quality_of_life_index__2005[Rank],"")</f>
        <v>78</v>
      </c>
      <c r="I6">
        <f>_xlfn.XLOOKUP(A6,'Alphabetical Order'!$A$2:$A$216,'Alphabetical Order'!$B$2:$B$216,"")</f>
        <v>2</v>
      </c>
      <c r="J6">
        <f>_xlfn.XLOOKUP(A6,List_of_countries_and_territories_by_total_population[Location],List_of_countries_and_territories_by_total_population[Rank],"")</f>
        <v>146</v>
      </c>
      <c r="K6">
        <f>_xlfn.XLOOKUP(A6,Table_1[Country],Table_1[Overall Rank],"")</f>
        <v>70</v>
      </c>
      <c r="L6">
        <f>_xlfn.XLOOKUP(A6,Table_1[Country],Table_1[Math Rank],"")</f>
        <v>68</v>
      </c>
      <c r="M6">
        <f>_xlfn.XLOOKUP(A6,Table_1[Country],Table_1[Science Rank],"")</f>
        <v>70</v>
      </c>
      <c r="N6">
        <f>_xlfn.XLOOKUP(A6,Table_1[Country],Table_1[Reading Rank],"")</f>
        <v>73</v>
      </c>
      <c r="O6">
        <f>_xlfn.XLOOKUP(A6,Table_1__2[Column1],Table_1__2[Column2.1],"")</f>
        <v>99</v>
      </c>
      <c r="P6">
        <f>_xlfn.XLOOKUP(A6,Economic_Freedom_Index_31[Country],Economic_Freedom_Index_31[Rank],"")</f>
        <v>50</v>
      </c>
      <c r="Q6">
        <f>_xlfn.XLOOKUP(A6,Table_1__4[Column1.1],Table_1__4[Rank],"")</f>
        <v>33</v>
      </c>
      <c r="R6">
        <f>_xlfn.XLOOKUP(A6,Table_1__3[Country],Table_1__3[Rank],"")</f>
        <v>122</v>
      </c>
      <c r="S6" t="str">
        <f>_xlfn.XLOOKUP(A6,Table_2[Country],Table_2[2022 rank'[3']],"")</f>
        <v/>
      </c>
      <c r="Y6" t="s">
        <v>2425</v>
      </c>
      <c r="Z6" t="s">
        <v>2426</v>
      </c>
      <c r="AA6" t="s">
        <v>41</v>
      </c>
      <c r="AE6" t="s">
        <v>3678</v>
      </c>
      <c r="AS6" t="str">
        <v>Albania</v>
      </c>
      <c r="AU6" t="str">
        <v>Afghanistan</v>
      </c>
    </row>
    <row r="7" spans="1:47" x14ac:dyDescent="0.25">
      <c r="A7" t="str">
        <v>Algeria</v>
      </c>
      <c r="B7">
        <f>_xlfn.XLOOKUP(A7,Table_4[Column3],Table_4[Rank],"")</f>
        <v>110</v>
      </c>
      <c r="C7">
        <f>_xlfn.XLOOKUP(A7,GDP__in_US___per_capita_by_country_or__territory[Column1.1],GDP__in_US___per_capita_by_country_or__territory[Rank],"")</f>
        <v>120</v>
      </c>
      <c r="D7">
        <f>_xlfn.XLOOKUP(A7,mw_parser_output__sr_only_border_0_clip_rect_0_0_0_0__clip_path_polygon_0px_0px[Country or territory],mw_parser_output__sr_only_border_0_clip_rect_0_0_0_0__clip_path_polygon_0px_0px[Rank2],"")</f>
        <v>75</v>
      </c>
      <c r="E7">
        <f>_xlfn.XLOOKUP(A7,World_Bank_Group__2022[Column1],World_Bank_Group__2022[Rank],"")</f>
        <v>61</v>
      </c>
      <c r="F7">
        <f>_xlfn.XLOOKUP(A7,Maternal_mortality_ratio_per_100_000_live_births__1[Column1.1],Maternal_mortality_ratio_per_100_000_live_births__1[Rank],"")</f>
        <v>111</v>
      </c>
      <c r="G7">
        <f>_xlfn.XLOOKUP(A7,Under_five_mortality__deaths_1_000_live_births__–_2020_estimates__1[Location.1],Under_five_mortality__deaths_1_000_live_births__–_2020_estimates__1[Rank],"")</f>
        <v>119</v>
      </c>
      <c r="H7">
        <f>_xlfn.XLOOKUP(A7,edit__The_Economist_Intelligence_Unit’s_quality_of_life_index__2005[Country or territory],edit__The_Economist_Intelligence_Unit’s_quality_of_life_index__2005[Rank],"")</f>
        <v>81</v>
      </c>
      <c r="I7">
        <f>_xlfn.XLOOKUP(A7,'Alphabetical Order'!$A$2:$A$216,'Alphabetical Order'!$B$2:$B$216,"")</f>
        <v>3</v>
      </c>
      <c r="J7">
        <f>_xlfn.XLOOKUP(A7,List_of_countries_and_territories_by_total_population[Location],List_of_countries_and_territories_by_total_population[Rank],"")</f>
        <v>33</v>
      </c>
      <c r="K7" t="str">
        <f>_xlfn.XLOOKUP(A7,Table_1[Country],Table_1[Overall Rank],"")</f>
        <v/>
      </c>
      <c r="L7" t="str">
        <f>_xlfn.XLOOKUP(A7,Table_1[Country],Table_1[Math Rank],"")</f>
        <v/>
      </c>
      <c r="M7" t="str">
        <f>_xlfn.XLOOKUP(A7,Table_1[Country],Table_1[Science Rank],"")</f>
        <v/>
      </c>
      <c r="N7" t="str">
        <f>_xlfn.XLOOKUP(A7,Table_1[Country],Table_1[Reading Rank],"")</f>
        <v/>
      </c>
      <c r="O7">
        <f>_xlfn.XLOOKUP(A7,Table_1__2[Column1],Table_1__2[Column2.1],"")</f>
        <v>139</v>
      </c>
      <c r="P7">
        <f>_xlfn.XLOOKUP(A7,Economic_Freedom_Index_31[Country],Economic_Freedom_Index_31[Rank],"")</f>
        <v>166</v>
      </c>
      <c r="Q7">
        <f>_xlfn.XLOOKUP(A7,Table_1__4[Column1.1],Table_1__4[Rank],"")</f>
        <v>81</v>
      </c>
      <c r="R7">
        <f>_xlfn.XLOOKUP(A7,Table_1__3[Country],Table_1__3[Rank],"")</f>
        <v>53</v>
      </c>
      <c r="S7" t="str">
        <f>_xlfn.XLOOKUP(A7,Table_2[Country],Table_2[2022 rank'[3']],"")</f>
        <v/>
      </c>
      <c r="Y7" t="s">
        <v>2425</v>
      </c>
      <c r="Z7" t="s">
        <v>2428</v>
      </c>
      <c r="AA7" t="s">
        <v>47</v>
      </c>
      <c r="AE7" t="s">
        <v>3680</v>
      </c>
      <c r="AS7" t="str">
        <v>Algeria</v>
      </c>
      <c r="AU7" t="str">
        <v>Afghanistan</v>
      </c>
    </row>
    <row r="8" spans="1:47" x14ac:dyDescent="0.25">
      <c r="A8" t="str">
        <v>Andorra</v>
      </c>
      <c r="B8" t="str">
        <f>_xlfn.XLOOKUP(A8,Table_4[Column3],Table_4[Rank],"")</f>
        <v/>
      </c>
      <c r="C8">
        <f>_xlfn.XLOOKUP(A8,GDP__in_US___per_capita_by_country_or__territory[Column1.1],GDP__in_US___per_capita_by_country_or__territory[Rank],"")</f>
        <v>27</v>
      </c>
      <c r="D8">
        <f>_xlfn.XLOOKUP(A8,mw_parser_output__sr_only_border_0_clip_rect_0_0_0_0__clip_path_polygon_0px_0px[Country or territory],mw_parser_output__sr_only_border_0_clip_rect_0_0_0_0__clip_path_polygon_0px_0px[Rank2],"")</f>
        <v>27</v>
      </c>
      <c r="E8" t="str">
        <f>_xlfn.XLOOKUP(A8,World_Bank_Group__2022[Column1],World_Bank_Group__2022[Rank],"")</f>
        <v/>
      </c>
      <c r="F8" t="str">
        <f>_xlfn.XLOOKUP(A8,Maternal_mortality_ratio_per_100_000_live_births__1[Column1.1],Maternal_mortality_ratio_per_100_000_live_births__1[Rank],"")</f>
        <v/>
      </c>
      <c r="G8">
        <f>_xlfn.XLOOKUP(A8,Under_five_mortality__deaths_1_000_live_births__–_2020_estimates__1[Location.1],Under_five_mortality__deaths_1_000_live_births__–_2020_estimates__1[Rank],"")</f>
        <v>9</v>
      </c>
      <c r="H8" t="str">
        <f>_xlfn.XLOOKUP(A8,edit__The_Economist_Intelligence_Unit’s_quality_of_life_index__2005[Country or territory],edit__The_Economist_Intelligence_Unit’s_quality_of_life_index__2005[Rank],"")</f>
        <v/>
      </c>
      <c r="I8">
        <f>_xlfn.XLOOKUP(A8,'Alphabetical Order'!$A$2:$A$216,'Alphabetical Order'!$B$2:$B$216,"")</f>
        <v>4</v>
      </c>
      <c r="J8">
        <f>_xlfn.XLOOKUP(A8,List_of_countries_and_territories_by_total_population[Location],List_of_countries_and_territories_by_total_population[Rank],"")</f>
        <v>201</v>
      </c>
      <c r="K8" t="str">
        <f>_xlfn.XLOOKUP(A8,Table_1[Country],Table_1[Overall Rank],"")</f>
        <v/>
      </c>
      <c r="L8" t="str">
        <f>_xlfn.XLOOKUP(A8,Table_1[Country],Table_1[Math Rank],"")</f>
        <v/>
      </c>
      <c r="M8" t="str">
        <f>_xlfn.XLOOKUP(A8,Table_1[Country],Table_1[Science Rank],"")</f>
        <v/>
      </c>
      <c r="N8" t="str">
        <f>_xlfn.XLOOKUP(A8,Table_1[Country],Table_1[Reading Rank],"")</f>
        <v/>
      </c>
      <c r="O8">
        <f>_xlfn.XLOOKUP(A8,Table_1__2[Column1],Table_1__2[Column2.1],"")</f>
        <v>72</v>
      </c>
      <c r="P8" t="str">
        <f>_xlfn.XLOOKUP(A8,Economic_Freedom_Index_31[Country],Economic_Freedom_Index_31[Rank],"")</f>
        <v/>
      </c>
      <c r="Q8" t="str">
        <f>_xlfn.XLOOKUP(A8,Table_1__4[Column1.1],Table_1__4[Rank],"")</f>
        <v/>
      </c>
      <c r="R8">
        <f>_xlfn.XLOOKUP(A8,Table_1__3[Country],Table_1__3[Rank],"")</f>
        <v>78</v>
      </c>
      <c r="S8" t="str">
        <f>_xlfn.XLOOKUP(A8,Table_2[Country],Table_2[2022 rank'[3']],"")</f>
        <v/>
      </c>
      <c r="Y8" t="s">
        <v>2430</v>
      </c>
      <c r="Z8" t="s">
        <v>2431</v>
      </c>
      <c r="AA8" t="s">
        <v>51</v>
      </c>
      <c r="AE8" t="s">
        <v>3681</v>
      </c>
      <c r="AK8" t="s">
        <v>26</v>
      </c>
      <c r="AS8" t="str">
        <v>Andorra</v>
      </c>
      <c r="AU8" t="str">
        <v>Afghanistan</v>
      </c>
    </row>
    <row r="9" spans="1:47" x14ac:dyDescent="0.25">
      <c r="A9" t="str">
        <v>Angola</v>
      </c>
      <c r="B9">
        <f>_xlfn.XLOOKUP(A9,Table_4[Column3],Table_4[Rank],"")</f>
        <v>107</v>
      </c>
      <c r="C9">
        <f>_xlfn.XLOOKUP(A9,GDP__in_US___per_capita_by_country_or__territory[Column1.1],GDP__in_US___per_capita_by_country_or__territory[Rank],"")</f>
        <v>127</v>
      </c>
      <c r="D9">
        <f>_xlfn.XLOOKUP(A9,mw_parser_output__sr_only_border_0_clip_rect_0_0_0_0__clip_path_polygon_0px_0px[Country or territory],mw_parser_output__sr_only_border_0_clip_rect_0_0_0_0__clip_path_polygon_0px_0px[Rank2],"")</f>
        <v>128</v>
      </c>
      <c r="E9">
        <f>_xlfn.XLOOKUP(A9,World_Bank_Group__2022[Column1],World_Bank_Group__2022[Rank],"")</f>
        <v>176</v>
      </c>
      <c r="F9">
        <f>_xlfn.XLOOKUP(A9,Maternal_mortality_ratio_per_100_000_live_births__1[Column1.1],Maternal_mortality_ratio_per_100_000_live_births__1[Rank],"")</f>
        <v>145</v>
      </c>
      <c r="G9">
        <f>_xlfn.XLOOKUP(A9,Under_five_mortality__deaths_1_000_live_births__–_2020_estimates__1[Location.1],Under_five_mortality__deaths_1_000_live_births__–_2020_estimates__1[Rank],"")</f>
        <v>175</v>
      </c>
      <c r="H9" t="str">
        <f>_xlfn.XLOOKUP(A9,edit__The_Economist_Intelligence_Unit’s_quality_of_life_index__2005[Country or territory],edit__The_Economist_Intelligence_Unit’s_quality_of_life_index__2005[Rank],"")</f>
        <v/>
      </c>
      <c r="I9">
        <f>_xlfn.XLOOKUP(A9,'Alphabetical Order'!$A$2:$A$216,'Alphabetical Order'!$B$2:$B$216,"")</f>
        <v>5</v>
      </c>
      <c r="J9">
        <f>_xlfn.XLOOKUP(A9,List_of_countries_and_territories_by_total_population[Location],List_of_countries_and_territories_by_total_population[Rank],"")</f>
        <v>40</v>
      </c>
      <c r="K9" t="str">
        <f>_xlfn.XLOOKUP(A9,Table_1[Country],Table_1[Overall Rank],"")</f>
        <v/>
      </c>
      <c r="L9" t="str">
        <f>_xlfn.XLOOKUP(A9,Table_1[Country],Table_1[Math Rank],"")</f>
        <v/>
      </c>
      <c r="M9" t="str">
        <f>_xlfn.XLOOKUP(A9,Table_1[Country],Table_1[Science Rank],"")</f>
        <v/>
      </c>
      <c r="N9" t="str">
        <f>_xlfn.XLOOKUP(A9,Table_1[Country],Table_1[Reading Rank],"")</f>
        <v/>
      </c>
      <c r="O9">
        <f>_xlfn.XLOOKUP(A9,Table_1__2[Column1],Table_1__2[Column2.1],"")</f>
        <v>104</v>
      </c>
      <c r="P9">
        <f>_xlfn.XLOOKUP(A9,Economic_Freedom_Index_31[Country],Economic_Freedom_Index_31[Rank],"")</f>
        <v>139</v>
      </c>
      <c r="Q9" t="str">
        <f>_xlfn.XLOOKUP(A9,Table_1__4[Column1.1],Table_1__4[Rank],"")</f>
        <v/>
      </c>
      <c r="R9">
        <f>_xlfn.XLOOKUP(A9,Table_1__3[Country],Table_1__3[Rank],"")</f>
        <v>180</v>
      </c>
      <c r="S9" t="str">
        <f>_xlfn.XLOOKUP(A9,Table_2[Country],Table_2[2022 rank'[3']],"")</f>
        <v/>
      </c>
      <c r="Y9" t="s">
        <v>2430</v>
      </c>
      <c r="Z9" t="s">
        <v>2432</v>
      </c>
      <c r="AA9" t="s">
        <v>30</v>
      </c>
      <c r="AE9" t="s">
        <v>3656</v>
      </c>
      <c r="AK9" t="s">
        <v>51</v>
      </c>
      <c r="AS9" t="str">
        <v>Angola</v>
      </c>
      <c r="AU9" t="str">
        <v>Albania</v>
      </c>
    </row>
    <row r="10" spans="1:47" x14ac:dyDescent="0.25">
      <c r="A10" t="str">
        <v>Antigua and Barbuda</v>
      </c>
      <c r="B10" t="str">
        <f>_xlfn.XLOOKUP(A10,Table_4[Column3],Table_4[Rank],"")</f>
        <v/>
      </c>
      <c r="C10" t="str">
        <f>_xlfn.XLOOKUP(A10,GDP__in_US___per_capita_by_country_or__territory[Column1.1],GDP__in_US___per_capita_by_country_or__territory[Rank],"")</f>
        <v/>
      </c>
      <c r="D10">
        <f>_xlfn.XLOOKUP(A10,mw_parser_output__sr_only_border_0_clip_rect_0_0_0_0__clip_path_polygon_0px_0px[Country or territory],mw_parser_output__sr_only_border_0_clip_rect_0_0_0_0__clip_path_polygon_0px_0px[Rank2],"")</f>
        <v>43</v>
      </c>
      <c r="E10">
        <f>_xlfn.XLOOKUP(A10,World_Bank_Group__2022[Column1],World_Bank_Group__2022[Rank],"")</f>
        <v>45</v>
      </c>
      <c r="F10">
        <f>_xlfn.XLOOKUP(A10,Maternal_mortality_ratio_per_100_000_live_births__1[Column1.1],Maternal_mortality_ratio_per_100_000_live_births__1[Rank],"")</f>
        <v>66</v>
      </c>
      <c r="G10">
        <f>_xlfn.XLOOKUP(A10,Under_five_mortality__deaths_1_000_live_births__–_2020_estimates__1[Location.1],Under_five_mortality__deaths_1_000_live_births__–_2020_estimates__1[Rank],"")</f>
        <v>50</v>
      </c>
      <c r="H10" t="str">
        <f>_xlfn.XLOOKUP(A10,edit__The_Economist_Intelligence_Unit’s_quality_of_life_index__2005[Country or territory],edit__The_Economist_Intelligence_Unit’s_quality_of_life_index__2005[Rank],"")</f>
        <v/>
      </c>
      <c r="I10">
        <f>_xlfn.XLOOKUP(A10,'Alphabetical Order'!$A$2:$A$216,'Alphabetical Order'!$B$2:$B$216,"")</f>
        <v>6</v>
      </c>
      <c r="J10">
        <f>_xlfn.XLOOKUP(A10,List_of_countries_and_territories_by_total_population[Location],List_of_countries_and_territories_by_total_population[Rank],"")</f>
        <v>197</v>
      </c>
      <c r="K10" t="str">
        <f>_xlfn.XLOOKUP(A10,Table_1[Country],Table_1[Overall Rank],"")</f>
        <v/>
      </c>
      <c r="L10" t="str">
        <f>_xlfn.XLOOKUP(A10,Table_1[Country],Table_1[Math Rank],"")</f>
        <v/>
      </c>
      <c r="M10" t="str">
        <f>_xlfn.XLOOKUP(A10,Table_1[Country],Table_1[Science Rank],"")</f>
        <v/>
      </c>
      <c r="N10" t="str">
        <f>_xlfn.XLOOKUP(A10,Table_1[Country],Table_1[Reading Rank],"")</f>
        <v/>
      </c>
      <c r="O10" t="str">
        <f>_xlfn.XLOOKUP(A10,Table_1__2[Column1],Table_1__2[Column2.1],"")</f>
        <v/>
      </c>
      <c r="P10" t="str">
        <f>_xlfn.XLOOKUP(A10,Economic_Freedom_Index_31[Country],Economic_Freedom_Index_31[Rank],"")</f>
        <v/>
      </c>
      <c r="Q10" t="str">
        <f>_xlfn.XLOOKUP(A10,Table_1__4[Column1.1],Table_1__4[Rank],"")</f>
        <v/>
      </c>
      <c r="R10">
        <f>_xlfn.XLOOKUP(A10,Table_1__3[Country],Table_1__3[Rank],"")</f>
        <v>14</v>
      </c>
      <c r="S10" t="str">
        <f>_xlfn.XLOOKUP(A10,Table_2[Country],Table_2[2022 rank'[3']],"")</f>
        <v/>
      </c>
      <c r="Y10" t="s">
        <v>2430</v>
      </c>
      <c r="Z10" t="s">
        <v>2433</v>
      </c>
      <c r="AA10" t="s">
        <v>62</v>
      </c>
      <c r="AE10" t="s">
        <v>3682</v>
      </c>
      <c r="AK10" t="s">
        <v>30</v>
      </c>
      <c r="AS10" t="str">
        <v>Antigua and Barbuda</v>
      </c>
      <c r="AU10" t="str">
        <v>Albania</v>
      </c>
    </row>
    <row r="11" spans="1:47" x14ac:dyDescent="0.25">
      <c r="A11" t="str">
        <v>Argentina</v>
      </c>
      <c r="B11">
        <f>_xlfn.XLOOKUP(A11,Table_4[Column3],Table_4[Rank],"")</f>
        <v>54</v>
      </c>
      <c r="C11">
        <f>_xlfn.XLOOKUP(A11,GDP__in_US___per_capita_by_country_or__territory[Column1.1],GDP__in_US___per_capita_by_country_or__territory[Rank],"")</f>
        <v>72</v>
      </c>
      <c r="D11">
        <f>_xlfn.XLOOKUP(A11,mw_parser_output__sr_only_border_0_clip_rect_0_0_0_0__clip_path_polygon_0px_0px[Country or territory],mw_parser_output__sr_only_border_0_clip_rect_0_0_0_0__clip_path_polygon_0px_0px[Rank2],"")</f>
        <v>37</v>
      </c>
      <c r="E11">
        <f>_xlfn.XLOOKUP(A11,World_Bank_Group__2022[Column1],World_Bank_Group__2022[Rank],"")</f>
        <v>68</v>
      </c>
      <c r="F11">
        <f>_xlfn.XLOOKUP(A11,Maternal_mortality_ratio_per_100_000_live_births__1[Column1.1],Maternal_mortality_ratio_per_100_000_live_births__1[Rank],"")</f>
        <v>88</v>
      </c>
      <c r="G11">
        <f>_xlfn.XLOOKUP(A11,Under_five_mortality__deaths_1_000_live_births__–_2020_estimates__1[Location.1],Under_five_mortality__deaths_1_000_live_births__–_2020_estimates__1[Rank],"")</f>
        <v>63</v>
      </c>
      <c r="H11">
        <f>_xlfn.XLOOKUP(A11,edit__The_Economist_Intelligence_Unit’s_quality_of_life_index__2005[Country or territory],edit__The_Economist_Intelligence_Unit’s_quality_of_life_index__2005[Rank],"")</f>
        <v>40</v>
      </c>
      <c r="I11">
        <f>_xlfn.XLOOKUP(A11,'Alphabetical Order'!$A$2:$A$216,'Alphabetical Order'!$B$2:$B$216,"")</f>
        <v>7</v>
      </c>
      <c r="J11">
        <f>_xlfn.XLOOKUP(A11,List_of_countries_and_territories_by_total_population[Location],List_of_countries_and_territories_by_total_population[Rank],"")</f>
        <v>32</v>
      </c>
      <c r="K11">
        <f>_xlfn.XLOOKUP(A11,Table_1[Country],Table_1[Overall Rank],"")</f>
        <v>62</v>
      </c>
      <c r="L11">
        <f>_xlfn.XLOOKUP(A11,Table_1[Country],Table_1[Math Rank],"")</f>
        <v>66</v>
      </c>
      <c r="M11">
        <f>_xlfn.XLOOKUP(A11,Table_1[Country],Table_1[Science Rank],"")</f>
        <v>60</v>
      </c>
      <c r="N11">
        <f>_xlfn.XLOOKUP(A11,Table_1[Country],Table_1[Reading Rank],"")</f>
        <v>58</v>
      </c>
      <c r="O11">
        <f>_xlfn.XLOOKUP(A11,Table_1__2[Column1],Table_1__2[Column2.1],"")</f>
        <v>66</v>
      </c>
      <c r="P11">
        <f>_xlfn.XLOOKUP(A11,Economic_Freedom_Index_31[Country],Economic_Freedom_Index_31[Rank],"")</f>
        <v>144</v>
      </c>
      <c r="Q11">
        <f>_xlfn.XLOOKUP(A11,Table_1__4[Column1.1],Table_1__4[Rank],"")</f>
        <v>46</v>
      </c>
      <c r="R11">
        <f>_xlfn.XLOOKUP(A11,Table_1__3[Country],Table_1__3[Rank],"")</f>
        <v>119</v>
      </c>
      <c r="S11" t="str">
        <f>_xlfn.XLOOKUP(A11,Table_2[Country],Table_2[2022 rank'[3']],"")</f>
        <v/>
      </c>
      <c r="Y11" t="s">
        <v>2430</v>
      </c>
      <c r="Z11" t="s">
        <v>2434</v>
      </c>
      <c r="AA11" t="s">
        <v>16</v>
      </c>
      <c r="AE11" t="s">
        <v>3683</v>
      </c>
      <c r="AK11" t="s">
        <v>41</v>
      </c>
      <c r="AS11" t="str">
        <v>Argentina</v>
      </c>
      <c r="AU11" t="str">
        <v>Albania</v>
      </c>
    </row>
    <row r="12" spans="1:47" x14ac:dyDescent="0.25">
      <c r="A12" t="str">
        <v>Armenia</v>
      </c>
      <c r="B12">
        <f>_xlfn.XLOOKUP(A12,Table_4[Column3],Table_4[Rank],"")</f>
        <v>84</v>
      </c>
      <c r="C12">
        <f>_xlfn.XLOOKUP(A12,GDP__in_US___per_capita_by_country_or__territory[Column1.1],GDP__in_US___per_capita_by_country_or__territory[Rank],"")</f>
        <v>115</v>
      </c>
      <c r="D12">
        <f>_xlfn.XLOOKUP(A12,mw_parser_output__sr_only_border_0_clip_rect_0_0_0_0__clip_path_polygon_0px_0px[Country or territory],mw_parser_output__sr_only_border_0_clip_rect_0_0_0_0__clip_path_polygon_0px_0px[Rank2],"")</f>
        <v>62</v>
      </c>
      <c r="E12">
        <f>_xlfn.XLOOKUP(A12,World_Bank_Group__2022[Column1],World_Bank_Group__2022[Rank],"")</f>
        <v>103</v>
      </c>
      <c r="F12">
        <f>_xlfn.XLOOKUP(A12,Maternal_mortality_ratio_per_100_000_live_births__1[Column1.1],Maternal_mortality_ratio_per_100_000_live_births__1[Rank],"")</f>
        <v>71</v>
      </c>
      <c r="G12">
        <f>_xlfn.XLOOKUP(A12,Under_five_mortality__deaths_1_000_live_births__–_2020_estimates__1[Location.1],Under_five_mortality__deaths_1_000_live_births__–_2020_estimates__1[Rank],"")</f>
        <v>71</v>
      </c>
      <c r="H12">
        <f>_xlfn.XLOOKUP(A12,edit__The_Economist_Intelligence_Unit’s_quality_of_life_index__2005[Country or territory],edit__The_Economist_Intelligence_Unit’s_quality_of_life_index__2005[Rank],"")</f>
        <v>85</v>
      </c>
      <c r="I12">
        <f>_xlfn.XLOOKUP(A12,'Alphabetical Order'!$A$2:$A$216,'Alphabetical Order'!$B$2:$B$216,"")</f>
        <v>8</v>
      </c>
      <c r="J12">
        <f>_xlfn.XLOOKUP(A12,List_of_countries_and_territories_by_total_population[Location],List_of_countries_and_territories_by_total_population[Rank],"")</f>
        <v>137</v>
      </c>
      <c r="K12" t="str">
        <f>_xlfn.XLOOKUP(A12,Table_1[Country],Table_1[Overall Rank],"")</f>
        <v/>
      </c>
      <c r="L12" t="str">
        <f>_xlfn.XLOOKUP(A12,Table_1[Country],Table_1[Math Rank],"")</f>
        <v/>
      </c>
      <c r="M12" t="str">
        <f>_xlfn.XLOOKUP(A12,Table_1[Country],Table_1[Science Rank],"")</f>
        <v/>
      </c>
      <c r="N12" t="str">
        <f>_xlfn.XLOOKUP(A12,Table_1[Country],Table_1[Reading Rank],"")</f>
        <v/>
      </c>
      <c r="O12">
        <f>_xlfn.XLOOKUP(A12,Table_1__2[Column1],Table_1__2[Column2.1],"")</f>
        <v>43</v>
      </c>
      <c r="P12">
        <f>_xlfn.XLOOKUP(A12,Economic_Freedom_Index_31[Country],Economic_Freedom_Index_31[Rank],"")</f>
        <v>58</v>
      </c>
      <c r="Q12">
        <f>_xlfn.XLOOKUP(A12,Table_1__4[Column1.1],Table_1__4[Rank],"")</f>
        <v>67</v>
      </c>
      <c r="R12">
        <f>_xlfn.XLOOKUP(A12,Table_1__3[Country],Table_1__3[Rank],"")</f>
        <v>176</v>
      </c>
      <c r="S12">
        <f>_xlfn.XLOOKUP(A12,Table_2[Country],Table_2[2022 rank'[3']],"")</f>
        <v>43</v>
      </c>
      <c r="Y12" t="s">
        <v>2430</v>
      </c>
      <c r="Z12" t="s">
        <v>2435</v>
      </c>
      <c r="AA12" t="s">
        <v>31</v>
      </c>
      <c r="AE12" t="s">
        <v>3684</v>
      </c>
      <c r="AK12" t="s">
        <v>86</v>
      </c>
      <c r="AS12" t="str">
        <v>Armenia</v>
      </c>
      <c r="AU12" t="str">
        <v>Albania</v>
      </c>
    </row>
    <row r="13" spans="1:47" x14ac:dyDescent="0.25">
      <c r="A13" t="str">
        <v>Aruba</v>
      </c>
      <c r="B13" t="str">
        <f>_xlfn.XLOOKUP(A13,Table_4[Column3],Table_4[Rank],"")</f>
        <v/>
      </c>
      <c r="C13">
        <f>_xlfn.XLOOKUP(A13,GDP__in_US___per_capita_by_country_or__territory[Column1.1],GDP__in_US___per_capita_by_country_or__territory[Rank],"")</f>
        <v>40</v>
      </c>
      <c r="D13" t="str">
        <f>_xlfn.XLOOKUP(A13,mw_parser_output__sr_only_border_0_clip_rect_0_0_0_0__clip_path_polygon_0px_0px[Country or territory],mw_parser_output__sr_only_border_0_clip_rect_0_0_0_0__clip_path_polygon_0px_0px[Rank2],"")</f>
        <v/>
      </c>
      <c r="E13">
        <f>_xlfn.XLOOKUP(A13,World_Bank_Group__2022[Column1],World_Bank_Group__2022[Rank],"")</f>
        <v>75</v>
      </c>
      <c r="F13" t="str">
        <f>_xlfn.XLOOKUP(A13,Maternal_mortality_ratio_per_100_000_live_births__1[Column1.1],Maternal_mortality_ratio_per_100_000_live_births__1[Rank],"")</f>
        <v/>
      </c>
      <c r="G13" t="str">
        <f>_xlfn.XLOOKUP(A13,Under_five_mortality__deaths_1_000_live_births__–_2020_estimates__1[Location.1],Under_five_mortality__deaths_1_000_live_births__–_2020_estimates__1[Rank],"")</f>
        <v/>
      </c>
      <c r="H13" t="str">
        <f>_xlfn.XLOOKUP(A13,edit__The_Economist_Intelligence_Unit’s_quality_of_life_index__2005[Country or territory],edit__The_Economist_Intelligence_Unit’s_quality_of_life_index__2005[Rank],"")</f>
        <v/>
      </c>
      <c r="I13">
        <f>_xlfn.XLOOKUP(A13,'Alphabetical Order'!$A$2:$A$216,'Alphabetical Order'!$B$2:$B$216,"")</f>
        <v>9</v>
      </c>
      <c r="J13" t="str">
        <f>_xlfn.XLOOKUP(A13,List_of_countries_and_territories_by_total_population[Location],List_of_countries_and_territories_by_total_population[Rank],"")</f>
        <v/>
      </c>
      <c r="K13" t="str">
        <f>_xlfn.XLOOKUP(A13,Table_1[Country],Table_1[Overall Rank],"")</f>
        <v/>
      </c>
      <c r="L13" t="str">
        <f>_xlfn.XLOOKUP(A13,Table_1[Country],Table_1[Math Rank],"")</f>
        <v/>
      </c>
      <c r="M13" t="str">
        <f>_xlfn.XLOOKUP(A13,Table_1[Country],Table_1[Science Rank],"")</f>
        <v/>
      </c>
      <c r="N13" t="str">
        <f>_xlfn.XLOOKUP(A13,Table_1[Country],Table_1[Reading Rank],"")</f>
        <v/>
      </c>
      <c r="O13" t="str">
        <f>_xlfn.XLOOKUP(A13,Table_1__2[Column1],Table_1__2[Column2.1],"")</f>
        <v/>
      </c>
      <c r="P13" t="str">
        <f>_xlfn.XLOOKUP(A13,Economic_Freedom_Index_31[Country],Economic_Freedom_Index_31[Rank],"")</f>
        <v/>
      </c>
      <c r="Q13" t="str">
        <f>_xlfn.XLOOKUP(A13,Table_1__4[Column1.1],Table_1__4[Rank],"")</f>
        <v/>
      </c>
      <c r="R13">
        <f>_xlfn.XLOOKUP(A13,Table_1__3[Country],Table_1__3[Rank],"")</f>
        <v>34</v>
      </c>
      <c r="S13" t="str">
        <f>_xlfn.XLOOKUP(A13,Table_2[Country],Table_2[2022 rank'[3']],"")</f>
        <v/>
      </c>
      <c r="Y13" t="s">
        <v>2430</v>
      </c>
      <c r="Z13" t="s">
        <v>2436</v>
      </c>
      <c r="AA13" t="s">
        <v>61</v>
      </c>
      <c r="AE13" t="s">
        <v>3679</v>
      </c>
      <c r="AK13" t="s">
        <v>157</v>
      </c>
      <c r="AS13" t="str">
        <v>Aruba</v>
      </c>
      <c r="AU13" t="str">
        <v>Algeria</v>
      </c>
    </row>
    <row r="14" spans="1:47" x14ac:dyDescent="0.25">
      <c r="A14" t="str">
        <v>Australia</v>
      </c>
      <c r="B14">
        <f>_xlfn.XLOOKUP(A14,Table_4[Column3],Table_4[Rank],"")</f>
        <v>14</v>
      </c>
      <c r="C14">
        <f>_xlfn.XLOOKUP(A14,GDP__in_US___per_capita_by_country_or__territory[Column1.1],GDP__in_US___per_capita_by_country_or__territory[Rank],"")</f>
        <v>11</v>
      </c>
      <c r="D14" t="str">
        <f>_xlfn.XLOOKUP(A14,mw_parser_output__sr_only_border_0_clip_rect_0_0_0_0__clip_path_polygon_0px_0px[Country or territory],mw_parser_output__sr_only_border_0_clip_rect_0_0_0_0__clip_path_polygon_0px_0px[Rank2],"")</f>
        <v/>
      </c>
      <c r="E14">
        <f>_xlfn.XLOOKUP(A14,World_Bank_Group__2022[Column1],World_Bank_Group__2022[Rank],"")</f>
        <v>7</v>
      </c>
      <c r="F14">
        <f>_xlfn.XLOOKUP(A14,Maternal_mortality_ratio_per_100_000_live_births__1[Column1.1],Maternal_mortality_ratio_per_100_000_live_births__1[Rank],"")</f>
        <v>6</v>
      </c>
      <c r="G14">
        <f>_xlfn.XLOOKUP(A14,Under_five_mortality__deaths_1_000_live_births__–_2020_estimates__1[Location.1],Under_five_mortality__deaths_1_000_live_births__–_2020_estimates__1[Rank],"")</f>
        <v>26</v>
      </c>
      <c r="H14">
        <f>_xlfn.XLOOKUP(A14,edit__The_Economist_Intelligence_Unit’s_quality_of_life_index__2005[Country or territory],edit__The_Economist_Intelligence_Unit’s_quality_of_life_index__2005[Rank],"")</f>
        <v>6</v>
      </c>
      <c r="I14">
        <f>_xlfn.XLOOKUP(A14,'Alphabetical Order'!$A$2:$A$216,'Alphabetical Order'!$B$2:$B$216,"")</f>
        <v>10</v>
      </c>
      <c r="J14">
        <f>_xlfn.XLOOKUP(A14,List_of_countries_and_territories_by_total_population[Location],List_of_countries_and_territories_by_total_population[Rank],"")</f>
        <v>54</v>
      </c>
      <c r="K14">
        <f>_xlfn.XLOOKUP(A14,Table_1[Country],Table_1[Overall Rank],"")</f>
        <v>11</v>
      </c>
      <c r="L14">
        <f>_xlfn.XLOOKUP(A14,Table_1[Country],Table_1[Math Rank],"")</f>
        <v>16</v>
      </c>
      <c r="M14">
        <f>_xlfn.XLOOKUP(A14,Table_1[Country],Table_1[Science Rank],"")</f>
        <v>10</v>
      </c>
      <c r="N14">
        <f>_xlfn.XLOOKUP(A14,Table_1[Country],Table_1[Reading Rank],"")</f>
        <v>12</v>
      </c>
      <c r="O14">
        <f>_xlfn.XLOOKUP(A14,Table_1__2[Column1],Table_1__2[Column2.1],"")</f>
        <v>39</v>
      </c>
      <c r="P14">
        <f>_xlfn.XLOOKUP(A14,Economic_Freedom_Index_31[Country],Economic_Freedom_Index_31[Rank],"")</f>
        <v>13</v>
      </c>
      <c r="Q14">
        <f>_xlfn.XLOOKUP(A14,Table_1__4[Column1.1],Table_1__4[Rank],"")</f>
        <v>38</v>
      </c>
      <c r="R14">
        <f>_xlfn.XLOOKUP(A14,Table_1__3[Country],Table_1__3[Rank],"")</f>
        <v>33</v>
      </c>
      <c r="S14">
        <f>_xlfn.XLOOKUP(A14,Table_2[Country],Table_2[2022 rank'[3']],"")</f>
        <v>18</v>
      </c>
      <c r="Y14" t="s">
        <v>2430</v>
      </c>
      <c r="Z14" t="s">
        <v>2437</v>
      </c>
      <c r="AA14" t="s">
        <v>22</v>
      </c>
      <c r="AE14" t="s">
        <v>3685</v>
      </c>
      <c r="AK14" t="s">
        <v>114</v>
      </c>
      <c r="AS14" t="str">
        <v>Australia</v>
      </c>
      <c r="AU14" t="str">
        <v>Algeria</v>
      </c>
    </row>
    <row r="15" spans="1:47" x14ac:dyDescent="0.25">
      <c r="A15" t="str">
        <v>Austria</v>
      </c>
      <c r="B15">
        <f>_xlfn.XLOOKUP(A15,Table_4[Column3],Table_4[Rank],"")</f>
        <v>18</v>
      </c>
      <c r="C15">
        <f>_xlfn.XLOOKUP(A15,GDP__in_US___per_capita_by_country_or__territory[Column1.1],GDP__in_US___per_capita_by_country_or__territory[Rank],"")</f>
        <v>17</v>
      </c>
      <c r="D15" t="str">
        <f>_xlfn.XLOOKUP(A15,mw_parser_output__sr_only_border_0_clip_rect_0_0_0_0__clip_path_polygon_0px_0px[Country or territory],mw_parser_output__sr_only_border_0_clip_rect_0_0_0_0__clip_path_polygon_0px_0px[Rank2],"")</f>
        <v/>
      </c>
      <c r="E15">
        <f>_xlfn.XLOOKUP(A15,World_Bank_Group__2022[Column1],World_Bank_Group__2022[Rank],"")</f>
        <v>33</v>
      </c>
      <c r="F15">
        <f>_xlfn.XLOOKUP(A15,Maternal_mortality_ratio_per_100_000_live_births__1[Column1.1],Maternal_mortality_ratio_per_100_000_live_births__1[Rank],"")</f>
        <v>24</v>
      </c>
      <c r="G15">
        <f>_xlfn.XLOOKUP(A15,Under_five_mortality__deaths_1_000_live_births__–_2020_estimates__1[Location.1],Under_five_mortality__deaths_1_000_live_births__–_2020_estimates__1[Rank],"")</f>
        <v>23</v>
      </c>
      <c r="H15">
        <f>_xlfn.XLOOKUP(A15,edit__The_Economist_Intelligence_Unit’s_quality_of_life_index__2005[Country or territory],edit__The_Economist_Intelligence_Unit’s_quality_of_life_index__2005[Rank],"")</f>
        <v>20</v>
      </c>
      <c r="I15">
        <f>_xlfn.XLOOKUP(A15,'Alphabetical Order'!$A$2:$A$216,'Alphabetical Order'!$B$2:$B$216,"")</f>
        <v>11</v>
      </c>
      <c r="J15">
        <f>_xlfn.XLOOKUP(A15,List_of_countries_and_territories_by_total_population[Location],List_of_countries_and_territories_by_total_population[Rank],"")</f>
        <v>98</v>
      </c>
      <c r="K15">
        <f>_xlfn.XLOOKUP(A15,Table_1[Country],Table_1[Overall Rank],"")</f>
        <v>21</v>
      </c>
      <c r="L15">
        <f>_xlfn.XLOOKUP(A15,Table_1[Country],Table_1[Math Rank],"")</f>
        <v>16</v>
      </c>
      <c r="M15">
        <f>_xlfn.XLOOKUP(A15,Table_1[Country],Table_1[Science Rank],"")</f>
        <v>23</v>
      </c>
      <c r="N15">
        <f>_xlfn.XLOOKUP(A15,Table_1[Country],Table_1[Reading Rank],"")</f>
        <v>21</v>
      </c>
      <c r="O15">
        <f>_xlfn.XLOOKUP(A15,Table_1__2[Column1],Table_1__2[Column2.1],"")</f>
        <v>32</v>
      </c>
      <c r="P15">
        <f>_xlfn.XLOOKUP(A15,Economic_Freedom_Index_31[Country],Economic_Freedom_Index_31[Rank],"")</f>
        <v>22</v>
      </c>
      <c r="Q15">
        <f>_xlfn.XLOOKUP(A15,Table_1__4[Column1.1],Table_1__4[Rank],"")</f>
        <v>16</v>
      </c>
      <c r="R15">
        <f>_xlfn.XLOOKUP(A15,Table_1__3[Country],Table_1__3[Rank],"")</f>
        <v>86</v>
      </c>
      <c r="S15">
        <f>_xlfn.XLOOKUP(A15,Table_2[Country],Table_2[2022 rank'[3']],"")</f>
        <v>10</v>
      </c>
      <c r="Y15" t="s">
        <v>2430</v>
      </c>
      <c r="Z15" t="s">
        <v>2438</v>
      </c>
      <c r="AA15" t="s">
        <v>68</v>
      </c>
      <c r="AE15" t="s">
        <v>3686</v>
      </c>
      <c r="AK15" t="s">
        <v>67</v>
      </c>
      <c r="AS15" t="str">
        <v>Austria</v>
      </c>
      <c r="AU15" t="str">
        <v>Algeria</v>
      </c>
    </row>
    <row r="16" spans="1:47" x14ac:dyDescent="0.25">
      <c r="A16" t="str">
        <v>Azerbaijan</v>
      </c>
      <c r="B16">
        <f>_xlfn.XLOOKUP(A16,Table_4[Column3],Table_4[Rank],"")</f>
        <v>130</v>
      </c>
      <c r="C16">
        <f>_xlfn.XLOOKUP(A16,GDP__in_US___per_capita_by_country_or__territory[Column1.1],GDP__in_US___per_capita_by_country_or__territory[Rank],"")</f>
        <v>91</v>
      </c>
      <c r="D16">
        <f>_xlfn.XLOOKUP(A16,mw_parser_output__sr_only_border_0_clip_rect_0_0_0_0__clip_path_polygon_0px_0px[Country or territory],mw_parser_output__sr_only_border_0_clip_rect_0_0_0_0__clip_path_polygon_0px_0px[Rank2],"")</f>
        <v>72</v>
      </c>
      <c r="E16">
        <f>_xlfn.XLOOKUP(A16,World_Bank_Group__2022[Column1],World_Bank_Group__2022[Rank],"")</f>
        <v>99</v>
      </c>
      <c r="F16">
        <f>_xlfn.XLOOKUP(A16,Maternal_mortality_ratio_per_100_000_live_births__1[Column1.1],Maternal_mortality_ratio_per_100_000_live_births__1[Rank],"")</f>
        <v>83</v>
      </c>
      <c r="G16">
        <f>_xlfn.XLOOKUP(A16,Under_five_mortality__deaths_1_000_live_births__–_2020_estimates__1[Location.1],Under_five_mortality__deaths_1_000_live_births__–_2020_estimates__1[Rank],"")</f>
        <v>111</v>
      </c>
      <c r="H16">
        <f>_xlfn.XLOOKUP(A16,edit__The_Economist_Intelligence_Unit’s_quality_of_life_index__2005[Country or territory],edit__The_Economist_Intelligence_Unit’s_quality_of_life_index__2005[Rank],"")</f>
        <v>86</v>
      </c>
      <c r="I16">
        <f>_xlfn.XLOOKUP(A16,'Alphabetical Order'!$A$2:$A$216,'Alphabetical Order'!$B$2:$B$216,"")</f>
        <v>12</v>
      </c>
      <c r="J16">
        <f>_xlfn.XLOOKUP(A16,List_of_countries_and_territories_by_total_population[Location],List_of_countries_and_territories_by_total_population[Rank],"")</f>
        <v>94</v>
      </c>
      <c r="K16">
        <f>_xlfn.XLOOKUP(A16,Table_1[Country],Table_1[Overall Rank],"")</f>
        <v>66</v>
      </c>
      <c r="L16">
        <f>_xlfn.XLOOKUP(A16,Table_1[Country],Table_1[Math Rank],"")</f>
        <v>56</v>
      </c>
      <c r="M16">
        <f>_xlfn.XLOOKUP(A16,Table_1[Country],Table_1[Science Rank],"")</f>
        <v>68</v>
      </c>
      <c r="N16">
        <f>_xlfn.XLOOKUP(A16,Table_1[Country],Table_1[Reading Rank],"")</f>
        <v>69</v>
      </c>
      <c r="O16">
        <f>_xlfn.XLOOKUP(A16,Table_1__2[Column1],Table_1__2[Column2.1],"")</f>
        <v>164</v>
      </c>
      <c r="P16">
        <f>_xlfn.XLOOKUP(A16,Economic_Freedom_Index_31[Country],Economic_Freedom_Index_31[Rank],"")</f>
        <v>75</v>
      </c>
      <c r="Q16">
        <f>_xlfn.XLOOKUP(A16,Table_1__4[Column1.1],Table_1__4[Rank],"")</f>
        <v>39</v>
      </c>
      <c r="R16">
        <f>_xlfn.XLOOKUP(A16,Table_1__3[Country],Table_1__3[Rank],"")</f>
        <v>110</v>
      </c>
      <c r="S16" t="str">
        <f>_xlfn.XLOOKUP(A16,Table_2[Country],Table_2[2022 rank'[3']],"")</f>
        <v/>
      </c>
      <c r="Y16" t="s">
        <v>2430</v>
      </c>
      <c r="Z16" t="s">
        <v>2439</v>
      </c>
      <c r="AA16" t="s">
        <v>11</v>
      </c>
      <c r="AK16" t="s">
        <v>16</v>
      </c>
      <c r="AS16" t="str">
        <v>Azerbaijan</v>
      </c>
      <c r="AU16" t="str">
        <v>Algeria</v>
      </c>
    </row>
    <row r="17" spans="1:47" x14ac:dyDescent="0.25">
      <c r="A17" t="str">
        <v>Bahamas</v>
      </c>
      <c r="B17" t="str">
        <f>_xlfn.XLOOKUP(A17,Table_4[Column3],Table_4[Rank],"")</f>
        <v/>
      </c>
      <c r="C17">
        <f>_xlfn.XLOOKUP(A17,GDP__in_US___per_capita_by_country_or__territory[Column1.1],GDP__in_US___per_capita_by_country_or__territory[Rank],"")</f>
        <v>35</v>
      </c>
      <c r="D17">
        <f>_xlfn.XLOOKUP(A17,mw_parser_output__sr_only_border_0_clip_rect_0_0_0_0__clip_path_polygon_0px_0px[Country or territory],mw_parser_output__sr_only_border_0_clip_rect_0_0_0_0__clip_path_polygon_0px_0px[Rank2],"")</f>
        <v>46</v>
      </c>
      <c r="E17">
        <f>_xlfn.XLOOKUP(A17,World_Bank_Group__2022[Column1],World_Bank_Group__2022[Rank],"")</f>
        <v>88</v>
      </c>
      <c r="F17">
        <f>_xlfn.XLOOKUP(A17,Maternal_mortality_ratio_per_100_000_live_births__1[Column1.1],Maternal_mortality_ratio_per_100_000_live_births__1[Rank],"")</f>
        <v>110</v>
      </c>
      <c r="G17">
        <f>_xlfn.XLOOKUP(A17,Under_five_mortality__deaths_1_000_live_births__–_2020_estimates__1[Location.1],Under_five_mortality__deaths_1_000_live_births__–_2020_estimates__1[Rank],"")</f>
        <v>79</v>
      </c>
      <c r="H17" t="str">
        <f>_xlfn.XLOOKUP(A17,edit__The_Economist_Intelligence_Unit’s_quality_of_life_index__2005[Country or territory],edit__The_Economist_Intelligence_Unit’s_quality_of_life_index__2005[Rank],"")</f>
        <v/>
      </c>
      <c r="I17">
        <f>_xlfn.XLOOKUP(A17,'Alphabetical Order'!$A$2:$A$216,'Alphabetical Order'!$B$2:$B$216,"")</f>
        <v>13</v>
      </c>
      <c r="J17">
        <f>_xlfn.XLOOKUP(A17,List_of_countries_and_territories_by_total_population[Location],List_of_countries_and_territories_by_total_population[Rank],"")</f>
        <v>178</v>
      </c>
      <c r="K17" t="str">
        <f>_xlfn.XLOOKUP(A17,Table_1[Country],Table_1[Overall Rank],"")</f>
        <v/>
      </c>
      <c r="L17" t="str">
        <f>_xlfn.XLOOKUP(A17,Table_1[Country],Table_1[Math Rank],"")</f>
        <v/>
      </c>
      <c r="M17" t="str">
        <f>_xlfn.XLOOKUP(A17,Table_1[Country],Table_1[Science Rank],"")</f>
        <v/>
      </c>
      <c r="N17" t="str">
        <f>_xlfn.XLOOKUP(A17,Table_1[Country],Table_1[Reading Rank],"")</f>
        <v/>
      </c>
      <c r="O17" t="str">
        <f>_xlfn.XLOOKUP(A17,Table_1__2[Column1],Table_1__2[Column2.1],"")</f>
        <v/>
      </c>
      <c r="P17">
        <f>_xlfn.XLOOKUP(A17,Economic_Freedom_Index_31[Country],Economic_Freedom_Index_31[Rank],"")</f>
        <v>55</v>
      </c>
      <c r="Q17" t="str">
        <f>_xlfn.XLOOKUP(A17,Table_1__4[Column1.1],Table_1__4[Rank],"")</f>
        <v/>
      </c>
      <c r="R17">
        <f>_xlfn.XLOOKUP(A17,Table_1__3[Country],Table_1__3[Rank],"")</f>
        <v>31</v>
      </c>
      <c r="S17" t="str">
        <f>_xlfn.XLOOKUP(A17,Table_2[Country],Table_2[2022 rank'[3']],"")</f>
        <v/>
      </c>
      <c r="Y17" t="s">
        <v>2430</v>
      </c>
      <c r="Z17" t="s">
        <v>2440</v>
      </c>
      <c r="AA17" t="s">
        <v>20</v>
      </c>
      <c r="AK17" t="s">
        <v>65</v>
      </c>
      <c r="AS17" t="str">
        <v>Bahamas</v>
      </c>
      <c r="AU17" t="str">
        <v>Andorra</v>
      </c>
    </row>
    <row r="18" spans="1:47" x14ac:dyDescent="0.25">
      <c r="A18" t="str">
        <v>Bahrain</v>
      </c>
      <c r="B18">
        <f>_xlfn.XLOOKUP(A18,Table_4[Column3],Table_4[Rank],"")</f>
        <v>139</v>
      </c>
      <c r="C18">
        <f>_xlfn.XLOOKUP(A18,GDP__in_US___per_capita_by_country_or__territory[Column1.1],GDP__in_US___per_capita_by_country_or__territory[Rank],"")</f>
        <v>39</v>
      </c>
      <c r="D18">
        <f>_xlfn.XLOOKUP(A18,mw_parser_output__sr_only_border_0_clip_rect_0_0_0_0__clip_path_polygon_0px_0px[Country or territory],mw_parser_output__sr_only_border_0_clip_rect_0_0_0_0__clip_path_polygon_0px_0px[Rank2],"")</f>
        <v>26</v>
      </c>
      <c r="E18">
        <f>_xlfn.XLOOKUP(A18,World_Bank_Group__2022[Column1],World_Bank_Group__2022[Rank],"")</f>
        <v>44</v>
      </c>
      <c r="F18">
        <f>_xlfn.XLOOKUP(A18,Maternal_mortality_ratio_per_100_000_live_births__1[Column1.1],Maternal_mortality_ratio_per_100_000_live_births__1[Rank],"")</f>
        <v>52</v>
      </c>
      <c r="G18">
        <f>_xlfn.XLOOKUP(A18,Under_five_mortality__deaths_1_000_live_births__–_2020_estimates__1[Location.1],Under_five_mortality__deaths_1_000_live_births__–_2020_estimates__1[Rank],"")</f>
        <v>53</v>
      </c>
      <c r="H18">
        <f>_xlfn.XLOOKUP(A18,edit__The_Economist_Intelligence_Unit’s_quality_of_life_index__2005[Country or territory],edit__The_Economist_Intelligence_Unit’s_quality_of_life_index__2005[Rank],"")</f>
        <v>62</v>
      </c>
      <c r="I18">
        <f>_xlfn.XLOOKUP(A18,'Alphabetical Order'!$A$2:$A$216,'Alphabetical Order'!$B$2:$B$216,"")</f>
        <v>14</v>
      </c>
      <c r="J18">
        <f>_xlfn.XLOOKUP(A18,List_of_countries_and_territories_by_total_population[Location],List_of_countries_and_territories_by_total_population[Rank],"")</f>
        <v>153</v>
      </c>
      <c r="K18" t="str">
        <f>_xlfn.XLOOKUP(A18,Table_1[Country],Table_1[Overall Rank],"")</f>
        <v/>
      </c>
      <c r="L18" t="str">
        <f>_xlfn.XLOOKUP(A18,Table_1[Country],Table_1[Math Rank],"")</f>
        <v/>
      </c>
      <c r="M18" t="str">
        <f>_xlfn.XLOOKUP(A18,Table_1[Country],Table_1[Science Rank],"")</f>
        <v/>
      </c>
      <c r="N18" t="str">
        <f>_xlfn.XLOOKUP(A18,Table_1[Country],Table_1[Reading Rank],"")</f>
        <v/>
      </c>
      <c r="O18">
        <f>_xlfn.XLOOKUP(A18,Table_1__2[Column1],Table_1__2[Column2.1],"")</f>
        <v>173</v>
      </c>
      <c r="P18">
        <f>_xlfn.XLOOKUP(A18,Economic_Freedom_Index_31[Country],Economic_Freedom_Index_31[Rank],"")</f>
        <v>74</v>
      </c>
      <c r="Q18">
        <f>_xlfn.XLOOKUP(A18,Table_1__4[Column1.1],Table_1__4[Rank],"")</f>
        <v>107</v>
      </c>
      <c r="R18">
        <f>_xlfn.XLOOKUP(A18,Table_1__3[Country],Table_1__3[Rank],"")</f>
        <v>185</v>
      </c>
      <c r="S18" t="str">
        <f>_xlfn.XLOOKUP(A18,Table_2[Country],Table_2[2022 rank'[3']],"")</f>
        <v/>
      </c>
      <c r="Y18" t="s">
        <v>2430</v>
      </c>
      <c r="Z18" t="s">
        <v>2441</v>
      </c>
      <c r="AA18" t="s">
        <v>64</v>
      </c>
      <c r="AK18" t="s">
        <v>31</v>
      </c>
      <c r="AS18" t="str">
        <v>Bahrain</v>
      </c>
      <c r="AU18" t="str">
        <v>Angola</v>
      </c>
    </row>
    <row r="19" spans="1:47" x14ac:dyDescent="0.25">
      <c r="A19" t="str">
        <v>Bangladesh</v>
      </c>
      <c r="B19">
        <f>_xlfn.XLOOKUP(A19,Table_4[Column3],Table_4[Rank],"")</f>
        <v>75</v>
      </c>
      <c r="C19">
        <f>_xlfn.XLOOKUP(A19,GDP__in_US___per_capita_by_country_or__territory[Column1.1],GDP__in_US___per_capita_by_country_or__territory[Rank],"")</f>
        <v>144</v>
      </c>
      <c r="D19">
        <f>_xlfn.XLOOKUP(A19,mw_parser_output__sr_only_border_0_clip_rect_0_0_0_0__clip_path_polygon_0px_0px[Country or territory],mw_parser_output__sr_only_border_0_clip_rect_0_0_0_0__clip_path_polygon_0px_0px[Rank2],"")</f>
        <v>109</v>
      </c>
      <c r="E19">
        <f>_xlfn.XLOOKUP(A19,World_Bank_Group__2022[Column1],World_Bank_Group__2022[Rank],"")</f>
        <v>95</v>
      </c>
      <c r="F19">
        <f>_xlfn.XLOOKUP(A19,Maternal_mortality_ratio_per_100_000_live_births__1[Column1.1],Maternal_mortality_ratio_per_100_000_live_births__1[Rank],"")</f>
        <v>124</v>
      </c>
      <c r="G19">
        <f>_xlfn.XLOOKUP(A19,Under_five_mortality__deaths_1_000_live_births__–_2020_estimates__1[Location.1],Under_five_mortality__deaths_1_000_live_births__–_2020_estimates__1[Rank],"")</f>
        <v>133</v>
      </c>
      <c r="H19">
        <f>_xlfn.XLOOKUP(A19,edit__The_Economist_Intelligence_Unit’s_quality_of_life_index__2005[Country or territory],edit__The_Economist_Intelligence_Unit’s_quality_of_life_index__2005[Rank],"")</f>
        <v>77</v>
      </c>
      <c r="I19">
        <f>_xlfn.XLOOKUP(A19,'Alphabetical Order'!$A$2:$A$216,'Alphabetical Order'!$B$2:$B$216,"")</f>
        <v>15</v>
      </c>
      <c r="J19">
        <f>_xlfn.XLOOKUP(A19,List_of_countries_and_territories_by_total_population[Location],List_of_countries_and_territories_by_total_population[Rank],"")</f>
        <v>8</v>
      </c>
      <c r="K19" t="str">
        <f>_xlfn.XLOOKUP(A19,Table_1[Country],Table_1[Overall Rank],"")</f>
        <v/>
      </c>
      <c r="L19" t="str">
        <f>_xlfn.XLOOKUP(A19,Table_1[Country],Table_1[Math Rank],"")</f>
        <v/>
      </c>
      <c r="M19" t="str">
        <f>_xlfn.XLOOKUP(A19,Table_1[Country],Table_1[Science Rank],"")</f>
        <v/>
      </c>
      <c r="N19" t="str">
        <f>_xlfn.XLOOKUP(A19,Table_1[Country],Table_1[Reading Rank],"")</f>
        <v/>
      </c>
      <c r="O19">
        <f>_xlfn.XLOOKUP(A19,Table_1__2[Column1],Table_1__2[Column2.1],"")</f>
        <v>165</v>
      </c>
      <c r="P19">
        <f>_xlfn.XLOOKUP(A19,Economic_Freedom_Index_31[Country],Economic_Freedom_Index_31[Rank],"")</f>
        <v>137</v>
      </c>
      <c r="Q19">
        <f>_xlfn.XLOOKUP(A19,Table_1__4[Column1.1],Table_1__4[Rank],"")</f>
        <v>134</v>
      </c>
      <c r="R19">
        <f>_xlfn.XLOOKUP(A19,Table_1__3[Country],Table_1__3[Rank],"")</f>
        <v>218</v>
      </c>
      <c r="S19" t="str">
        <f>_xlfn.XLOOKUP(A19,Table_2[Country],Table_2[2022 rank'[3']],"")</f>
        <v/>
      </c>
      <c r="Y19" t="s">
        <v>2430</v>
      </c>
      <c r="Z19" t="s">
        <v>2442</v>
      </c>
      <c r="AA19" t="s">
        <v>45</v>
      </c>
      <c r="AK19" t="s">
        <v>61</v>
      </c>
      <c r="AS19" t="str">
        <v>Bangladesh</v>
      </c>
      <c r="AU19" t="str">
        <v>Angola</v>
      </c>
    </row>
    <row r="20" spans="1:47" x14ac:dyDescent="0.25">
      <c r="A20" t="str">
        <v>Barbados</v>
      </c>
      <c r="B20" t="str">
        <f>_xlfn.XLOOKUP(A20,Table_4[Column3],Table_4[Rank],"")</f>
        <v/>
      </c>
      <c r="C20">
        <f>_xlfn.XLOOKUP(A20,GDP__in_US___per_capita_by_country_or__territory[Column1.1],GDP__in_US___per_capita_by_country_or__territory[Rank],"")</f>
        <v>53</v>
      </c>
      <c r="D20">
        <f>_xlfn.XLOOKUP(A20,mw_parser_output__sr_only_border_0_clip_rect_0_0_0_0__clip_path_polygon_0px_0px[Country or territory],mw_parser_output__sr_only_border_0_clip_rect_0_0_0_0__clip_path_polygon_0px_0px[Rank2],"")</f>
        <v>49</v>
      </c>
      <c r="E20">
        <f>_xlfn.XLOOKUP(A20,World_Bank_Group__2022[Column1],World_Bank_Group__2022[Rank],"")</f>
        <v>56</v>
      </c>
      <c r="F20">
        <f>_xlfn.XLOOKUP(A20,Maternal_mortality_ratio_per_100_000_live_births__1[Column1.1],Maternal_mortality_ratio_per_100_000_live_births__1[Rank],"")</f>
        <v>80</v>
      </c>
      <c r="G20">
        <f>_xlfn.XLOOKUP(A20,Under_five_mortality__deaths_1_000_live_births__–_2020_estimates__1[Location.1],Under_five_mortality__deaths_1_000_live_births__–_2020_estimates__1[Rank],"")</f>
        <v>78</v>
      </c>
      <c r="H20">
        <f>_xlfn.XLOOKUP(A20,edit__The_Economist_Intelligence_Unit’s_quality_of_life_index__2005[Country or territory],edit__The_Economist_Intelligence_Unit’s_quality_of_life_index__2005[Rank],"")</f>
        <v>33</v>
      </c>
      <c r="I20">
        <f>_xlfn.XLOOKUP(A20,'Alphabetical Order'!$A$2:$A$216,'Alphabetical Order'!$B$2:$B$216,"")</f>
        <v>16</v>
      </c>
      <c r="J20">
        <f>_xlfn.XLOOKUP(A20,List_of_countries_and_territories_by_total_population[Location],List_of_countries_and_territories_by_total_population[Rank],"")</f>
        <v>184</v>
      </c>
      <c r="K20" t="str">
        <f>_xlfn.XLOOKUP(A20,Table_1[Country],Table_1[Overall Rank],"")</f>
        <v/>
      </c>
      <c r="L20" t="str">
        <f>_xlfn.XLOOKUP(A20,Table_1[Country],Table_1[Math Rank],"")</f>
        <v/>
      </c>
      <c r="M20" t="str">
        <f>_xlfn.XLOOKUP(A20,Table_1[Country],Table_1[Science Rank],"")</f>
        <v/>
      </c>
      <c r="N20" t="str">
        <f>_xlfn.XLOOKUP(A20,Table_1[Country],Table_1[Reading Rank],"")</f>
        <v/>
      </c>
      <c r="O20" t="str">
        <f>_xlfn.XLOOKUP(A20,Table_1__2[Column1],Table_1__2[Column2.1],"")</f>
        <v/>
      </c>
      <c r="P20">
        <f>_xlfn.XLOOKUP(A20,Economic_Freedom_Index_31[Country],Economic_Freedom_Index_31[Rank],"")</f>
        <v>29</v>
      </c>
      <c r="Q20" t="str">
        <f>_xlfn.XLOOKUP(A20,Table_1__4[Column1.1],Table_1__4[Rank],"")</f>
        <v/>
      </c>
      <c r="R20">
        <f>_xlfn.XLOOKUP(A20,Table_1__3[Country],Table_1__3[Rank],"")</f>
        <v>16</v>
      </c>
      <c r="S20" t="str">
        <f>_xlfn.XLOOKUP(A20,Table_2[Country],Table_2[2022 rank'[3']],"")</f>
        <v/>
      </c>
      <c r="Y20" t="s">
        <v>2430</v>
      </c>
      <c r="Z20" t="s">
        <v>2443</v>
      </c>
      <c r="AA20" t="s">
        <v>57</v>
      </c>
      <c r="AK20" t="s">
        <v>22</v>
      </c>
      <c r="AS20" t="str">
        <v>Barbados</v>
      </c>
      <c r="AU20" t="str">
        <v>Angola</v>
      </c>
    </row>
    <row r="21" spans="1:47" x14ac:dyDescent="0.25">
      <c r="A21" t="str">
        <v>Belarus</v>
      </c>
      <c r="B21">
        <f>_xlfn.XLOOKUP(A21,Table_4[Column3],Table_4[Rank],"")</f>
        <v>151</v>
      </c>
      <c r="C21">
        <f>_xlfn.XLOOKUP(A21,GDP__in_US___per_capita_by_country_or__territory[Column1.1],GDP__in_US___per_capita_by_country_or__territory[Rank],"")</f>
        <v>99</v>
      </c>
      <c r="D21">
        <f>_xlfn.XLOOKUP(A21,mw_parser_output__sr_only_border_0_clip_rect_0_0_0_0__clip_path_polygon_0px_0px[Country or territory],mw_parser_output__sr_only_border_0_clip_rect_0_0_0_0__clip_path_polygon_0px_0px[Rank2],"")</f>
        <v>55</v>
      </c>
      <c r="E21">
        <f>_xlfn.XLOOKUP(A21,World_Bank_Group__2022[Column1],World_Bank_Group__2022[Rank],"")</f>
        <v>104</v>
      </c>
      <c r="F21">
        <f>_xlfn.XLOOKUP(A21,Maternal_mortality_ratio_per_100_000_live_births__1[Column1.1],Maternal_mortality_ratio_per_100_000_live_births__1[Rank],"")</f>
        <v>1</v>
      </c>
      <c r="G21">
        <f>_xlfn.XLOOKUP(A21,Under_five_mortality__deaths_1_000_live_births__–_2020_estimates__1[Location.1],Under_five_mortality__deaths_1_000_live_births__–_2020_estimates__1[Rank],"")</f>
        <v>14</v>
      </c>
      <c r="H21">
        <f>_xlfn.XLOOKUP(A21,edit__The_Economist_Intelligence_Unit’s_quality_of_life_index__2005[Country or territory],edit__The_Economist_Intelligence_Unit’s_quality_of_life_index__2005[Rank],"")</f>
        <v>100</v>
      </c>
      <c r="I21">
        <f>_xlfn.XLOOKUP(A21,'Alphabetical Order'!$A$2:$A$216,'Alphabetical Order'!$B$2:$B$216,"")</f>
        <v>17</v>
      </c>
      <c r="J21">
        <f>_xlfn.XLOOKUP(A21,List_of_countries_and_territories_by_total_population[Location],List_of_countries_and_territories_by_total_population[Rank],"")</f>
        <v>99</v>
      </c>
      <c r="K21" t="str">
        <f>_xlfn.XLOOKUP(A21,Table_1[Country],Table_1[Overall Rank],"")</f>
        <v/>
      </c>
      <c r="L21" t="str">
        <f>_xlfn.XLOOKUP(A21,Table_1[Country],Table_1[Math Rank],"")</f>
        <v/>
      </c>
      <c r="M21" t="str">
        <f>_xlfn.XLOOKUP(A21,Table_1[Country],Table_1[Science Rank],"")</f>
        <v/>
      </c>
      <c r="N21" t="str">
        <f>_xlfn.XLOOKUP(A21,Table_1[Country],Table_1[Reading Rank],"")</f>
        <v/>
      </c>
      <c r="O21">
        <f>_xlfn.XLOOKUP(A21,Table_1__2[Column1],Table_1__2[Column2.1],"")</f>
        <v>167</v>
      </c>
      <c r="P21">
        <f>_xlfn.XLOOKUP(A21,Economic_Freedom_Index_31[Country],Economic_Freedom_Index_31[Rank],"")</f>
        <v>135</v>
      </c>
      <c r="Q21">
        <f>_xlfn.XLOOKUP(A21,Table_1__4[Column1.1],Table_1__4[Rank],"")</f>
        <v>31</v>
      </c>
      <c r="R21">
        <f>_xlfn.XLOOKUP(A21,Table_1__3[Country],Table_1__3[Rank],"")</f>
        <v>91</v>
      </c>
      <c r="S21" t="str">
        <f>_xlfn.XLOOKUP(A21,Table_2[Country],Table_2[2022 rank'[3']],"")</f>
        <v/>
      </c>
      <c r="Y21" t="s">
        <v>2430</v>
      </c>
      <c r="Z21" t="s">
        <v>2444</v>
      </c>
      <c r="AA21" t="s">
        <v>24</v>
      </c>
      <c r="AK21" t="s">
        <v>68</v>
      </c>
      <c r="AS21" t="str">
        <v>Belarus</v>
      </c>
      <c r="AU21" t="str">
        <v>Angola</v>
      </c>
    </row>
    <row r="22" spans="1:47" x14ac:dyDescent="0.25">
      <c r="A22" t="str">
        <v>Belgium</v>
      </c>
      <c r="B22">
        <f>_xlfn.XLOOKUP(A22,Table_4[Column3],Table_4[Rank],"")</f>
        <v>36</v>
      </c>
      <c r="C22">
        <f>_xlfn.XLOOKUP(A22,GDP__in_US___per_capita_by_country_or__territory[Column1.1],GDP__in_US___per_capita_by_country_or__territory[Rank],"")</f>
        <v>18</v>
      </c>
      <c r="D22" t="str">
        <f>_xlfn.XLOOKUP(A22,mw_parser_output__sr_only_border_0_clip_rect_0_0_0_0__clip_path_polygon_0px_0px[Country or territory],mw_parser_output__sr_only_border_0_clip_rect_0_0_0_0__clip_path_polygon_0px_0px[Rank2],"")</f>
        <v/>
      </c>
      <c r="E22">
        <f>_xlfn.XLOOKUP(A22,World_Bank_Group__2022[Column1],World_Bank_Group__2022[Rank],"")</f>
        <v>24</v>
      </c>
      <c r="F22">
        <f>_xlfn.XLOOKUP(A22,Maternal_mortality_ratio_per_100_000_live_births__1[Column1.1],Maternal_mortality_ratio_per_100_000_live_births__1[Rank],"")</f>
        <v>19</v>
      </c>
      <c r="G22">
        <f>_xlfn.XLOOKUP(A22,Under_five_mortality__deaths_1_000_live_births__–_2020_estimates__1[Location.1],Under_five_mortality__deaths_1_000_live_births__–_2020_estimates__1[Rank],"")</f>
        <v>32</v>
      </c>
      <c r="H22">
        <f>_xlfn.XLOOKUP(A22,edit__The_Economist_Intelligence_Unit’s_quality_of_life_index__2005[Country or territory],edit__The_Economist_Intelligence_Unit’s_quality_of_life_index__2005[Rank],"")</f>
        <v>24</v>
      </c>
      <c r="I22">
        <f>_xlfn.XLOOKUP(A22,'Alphabetical Order'!$A$2:$A$216,'Alphabetical Order'!$B$2:$B$216,"")</f>
        <v>18</v>
      </c>
      <c r="J22">
        <f>_xlfn.XLOOKUP(A22,List_of_countries_and_territories_by_total_population[Location],List_of_countries_and_territories_by_total_population[Rank],"")</f>
        <v>83</v>
      </c>
      <c r="K22">
        <f>_xlfn.XLOOKUP(A22,Table_1[Country],Table_1[Overall Rank],"")</f>
        <v>20</v>
      </c>
      <c r="L22">
        <f>_xlfn.XLOOKUP(A22,Table_1[Country],Table_1[Math Rank],"")</f>
        <v>12</v>
      </c>
      <c r="M22">
        <f>_xlfn.XLOOKUP(A22,Table_1[Country],Table_1[Science Rank],"")</f>
        <v>23</v>
      </c>
      <c r="N22">
        <f>_xlfn.XLOOKUP(A22,Table_1[Country],Table_1[Reading Rank],"")</f>
        <v>23</v>
      </c>
      <c r="O22">
        <f>_xlfn.XLOOKUP(A22,Table_1__2[Column1],Table_1__2[Column2.1],"")</f>
        <v>16</v>
      </c>
      <c r="P22">
        <f>_xlfn.XLOOKUP(A22,Economic_Freedom_Index_31[Country],Economic_Freedom_Index_31[Rank],"")</f>
        <v>43</v>
      </c>
      <c r="Q22">
        <f>_xlfn.XLOOKUP(A22,Table_1__4[Column1.1],Table_1__4[Rank],"")</f>
        <v>25</v>
      </c>
      <c r="R22">
        <f>_xlfn.XLOOKUP(A22,Table_1__3[Country],Table_1__3[Rank],"")</f>
        <v>80</v>
      </c>
      <c r="S22">
        <f>_xlfn.XLOOKUP(A22,Table_2[Country],Table_2[2022 rank'[3']],"")</f>
        <v>7</v>
      </c>
      <c r="Y22" t="s">
        <v>2430</v>
      </c>
      <c r="Z22" t="s">
        <v>2445</v>
      </c>
      <c r="AA22" t="s">
        <v>9</v>
      </c>
      <c r="AK22" t="s">
        <v>92</v>
      </c>
      <c r="AS22" t="str">
        <v>Belgium</v>
      </c>
      <c r="AU22" t="str">
        <v>Antigua and Barbuda</v>
      </c>
    </row>
    <row r="23" spans="1:47" x14ac:dyDescent="0.25">
      <c r="A23" t="str">
        <v>Belize</v>
      </c>
      <c r="B23" t="str">
        <f>_xlfn.XLOOKUP(A23,Table_4[Column3],Table_4[Rank],"")</f>
        <v/>
      </c>
      <c r="C23">
        <f>_xlfn.XLOOKUP(A23,GDP__in_US___per_capita_by_country_or__territory[Column1.1],GDP__in_US___per_capita_by_country_or__territory[Rank],"")</f>
        <v>119</v>
      </c>
      <c r="D23">
        <f>_xlfn.XLOOKUP(A23,mw_parser_output__sr_only_border_0_clip_rect_0_0_0_0__clip_path_polygon_0px_0px[Country or territory],mw_parser_output__sr_only_border_0_clip_rect_0_0_0_0__clip_path_polygon_0px_0px[Rank2],"")</f>
        <v>99</v>
      </c>
      <c r="E23">
        <f>_xlfn.XLOOKUP(A23,World_Bank_Group__2022[Column1],World_Bank_Group__2022[Rank],"")</f>
        <v>123</v>
      </c>
      <c r="F23">
        <f>_xlfn.XLOOKUP(A23,Maternal_mortality_ratio_per_100_000_live_births__1[Column1.1],Maternal_mortality_ratio_per_100_000_live_births__1[Rank],"")</f>
        <v>129</v>
      </c>
      <c r="G23">
        <f>_xlfn.XLOOKUP(A23,Under_five_mortality__deaths_1_000_live_births__–_2020_estimates__1[Location.1],Under_five_mortality__deaths_1_000_live_births__–_2020_estimates__1[Rank],"")</f>
        <v>77</v>
      </c>
      <c r="H23" t="str">
        <f>_xlfn.XLOOKUP(A23,edit__The_Economist_Intelligence_Unit’s_quality_of_life_index__2005[Country or territory],edit__The_Economist_Intelligence_Unit’s_quality_of_life_index__2005[Rank],"")</f>
        <v/>
      </c>
      <c r="I23">
        <f>_xlfn.XLOOKUP(A23,'Alphabetical Order'!$A$2:$A$216,'Alphabetical Order'!$B$2:$B$216,"")</f>
        <v>19</v>
      </c>
      <c r="J23">
        <f>_xlfn.XLOOKUP(A23,List_of_countries_and_territories_by_total_population[Location],List_of_countries_and_territories_by_total_population[Rank],"")</f>
        <v>177</v>
      </c>
      <c r="K23" t="str">
        <f>_xlfn.XLOOKUP(A23,Table_1[Country],Table_1[Overall Rank],"")</f>
        <v/>
      </c>
      <c r="L23" t="str">
        <f>_xlfn.XLOOKUP(A23,Table_1[Country],Table_1[Math Rank],"")</f>
        <v/>
      </c>
      <c r="M23" t="str">
        <f>_xlfn.XLOOKUP(A23,Table_1[Country],Table_1[Science Rank],"")</f>
        <v/>
      </c>
      <c r="N23" t="str">
        <f>_xlfn.XLOOKUP(A23,Table_1[Country],Table_1[Reading Rank],"")</f>
        <v/>
      </c>
      <c r="O23">
        <f>_xlfn.XLOOKUP(A23,Table_1__2[Column1],Table_1__2[Column2.1],"")</f>
        <v>54</v>
      </c>
      <c r="P23">
        <f>_xlfn.XLOOKUP(A23,Economic_Freedom_Index_31[Country],Economic_Freedom_Index_31[Rank],"")</f>
        <v>109</v>
      </c>
      <c r="Q23">
        <f>_xlfn.XLOOKUP(A23,Table_1__4[Column1.1],Table_1__4[Rank],"")</f>
        <v>115</v>
      </c>
      <c r="R23">
        <f>_xlfn.XLOOKUP(A23,Table_1__3[Country],Table_1__3[Rank],"")</f>
        <v>93</v>
      </c>
      <c r="S23" t="str">
        <f>_xlfn.XLOOKUP(A23,Table_2[Country],Table_2[2022 rank'[3']],"")</f>
        <v/>
      </c>
      <c r="Y23" t="s">
        <v>2430</v>
      </c>
      <c r="Z23" t="s">
        <v>2446</v>
      </c>
      <c r="AA23" t="s">
        <v>82</v>
      </c>
      <c r="AK23" t="s">
        <v>11</v>
      </c>
      <c r="AS23" t="str">
        <v>Belize</v>
      </c>
      <c r="AU23" t="str">
        <v>Antigua and Barbuda</v>
      </c>
    </row>
    <row r="24" spans="1:47" x14ac:dyDescent="0.25">
      <c r="A24" t="str">
        <v>Benin</v>
      </c>
      <c r="B24">
        <f>_xlfn.XLOOKUP(A24,Table_4[Column3],Table_4[Rank],"")</f>
        <v>97</v>
      </c>
      <c r="C24">
        <f>_xlfn.XLOOKUP(A24,GDP__in_US___per_capita_by_country_or__territory[Column1.1],GDP__in_US___per_capita_by_country_or__territory[Rank],"")</f>
        <v>162</v>
      </c>
      <c r="D24">
        <f>_xlfn.XLOOKUP(A24,mw_parser_output__sr_only_border_0_clip_rect_0_0_0_0__clip_path_polygon_0px_0px[Country or territory],mw_parser_output__sr_only_border_0_clip_rect_0_0_0_0__clip_path_polygon_0px_0px[Rank2],"")</f>
        <v>148</v>
      </c>
      <c r="E24">
        <f>_xlfn.XLOOKUP(A24,World_Bank_Group__2022[Column1],World_Bank_Group__2022[Rank],"")</f>
        <v>184</v>
      </c>
      <c r="F24">
        <f>_xlfn.XLOOKUP(A24,Maternal_mortality_ratio_per_100_000_live_births__1[Column1.1],Maternal_mortality_ratio_per_100_000_live_births__1[Rank],"")</f>
        <v>173</v>
      </c>
      <c r="G24">
        <f>_xlfn.XLOOKUP(A24,Under_five_mortality__deaths_1_000_live_births__–_2020_estimates__1[Location.1],Under_five_mortality__deaths_1_000_live_births__–_2020_estimates__1[Rank],"")</f>
        <v>184</v>
      </c>
      <c r="H24" t="str">
        <f>_xlfn.XLOOKUP(A24,edit__The_Economist_Intelligence_Unit’s_quality_of_life_index__2005[Country or territory],edit__The_Economist_Intelligence_Unit’s_quality_of_life_index__2005[Rank],"")</f>
        <v/>
      </c>
      <c r="I24">
        <f>_xlfn.XLOOKUP(A24,'Alphabetical Order'!$A$2:$A$216,'Alphabetical Order'!$B$2:$B$216,"")</f>
        <v>20</v>
      </c>
      <c r="J24">
        <f>_xlfn.XLOOKUP(A24,List_of_countries_and_territories_by_total_population[Location],List_of_countries_and_territories_by_total_population[Rank],"")</f>
        <v>78</v>
      </c>
      <c r="K24" t="str">
        <f>_xlfn.XLOOKUP(A24,Table_1[Country],Table_1[Overall Rank],"")</f>
        <v/>
      </c>
      <c r="L24" t="str">
        <f>_xlfn.XLOOKUP(A24,Table_1[Country],Table_1[Math Rank],"")</f>
        <v/>
      </c>
      <c r="M24" t="str">
        <f>_xlfn.XLOOKUP(A24,Table_1[Country],Table_1[Science Rank],"")</f>
        <v/>
      </c>
      <c r="N24" t="str">
        <f>_xlfn.XLOOKUP(A24,Table_1[Country],Table_1[Reading Rank],"")</f>
        <v/>
      </c>
      <c r="O24">
        <f>_xlfn.XLOOKUP(A24,Table_1__2[Column1],Table_1__2[Column2.1],"")</f>
        <v>89</v>
      </c>
      <c r="P24">
        <f>_xlfn.XLOOKUP(A24,Economic_Freedom_Index_31[Country],Economic_Freedom_Index_31[Rank],"")</f>
        <v>81</v>
      </c>
      <c r="Q24">
        <f>_xlfn.XLOOKUP(A24,Table_1__4[Column1.1],Table_1__4[Rank],"")</f>
        <v>86</v>
      </c>
      <c r="R24">
        <f>_xlfn.XLOOKUP(A24,Table_1__3[Country],Table_1__3[Rank],"")</f>
        <v>161</v>
      </c>
      <c r="S24" t="str">
        <f>_xlfn.XLOOKUP(A24,Table_2[Country],Table_2[2022 rank'[3']],"")</f>
        <v/>
      </c>
      <c r="Y24" t="s">
        <v>2430</v>
      </c>
      <c r="Z24" t="s">
        <v>2436</v>
      </c>
      <c r="AA24" t="s">
        <v>59</v>
      </c>
      <c r="AK24" t="s">
        <v>20</v>
      </c>
      <c r="AS24" t="str">
        <v>Benin</v>
      </c>
      <c r="AU24" t="str">
        <v>Antigua and Barbuda</v>
      </c>
    </row>
    <row r="25" spans="1:47" x14ac:dyDescent="0.25">
      <c r="A25" t="str">
        <v>Bermuda</v>
      </c>
      <c r="B25" t="str">
        <f>_xlfn.XLOOKUP(A25,Table_4[Column3],Table_4[Rank],"")</f>
        <v/>
      </c>
      <c r="C25" t="str">
        <f>_xlfn.XLOOKUP(A25,GDP__in_US___per_capita_by_country_or__territory[Column1.1],GDP__in_US___per_capita_by_country_or__territory[Rank],"")</f>
        <v/>
      </c>
      <c r="D25" t="str">
        <f>_xlfn.XLOOKUP(A25,mw_parser_output__sr_only_border_0_clip_rect_0_0_0_0__clip_path_polygon_0px_0px[Country or territory],mw_parser_output__sr_only_border_0_clip_rect_0_0_0_0__clip_path_polygon_0px_0px[Rank2],"")</f>
        <v/>
      </c>
      <c r="E25">
        <f>_xlfn.XLOOKUP(A25,World_Bank_Group__2022[Column1],World_Bank_Group__2022[Rank],"")</f>
        <v>27</v>
      </c>
      <c r="F25" t="str">
        <f>_xlfn.XLOOKUP(A25,Maternal_mortality_ratio_per_100_000_live_births__1[Column1.1],Maternal_mortality_ratio_per_100_000_live_births__1[Rank],"")</f>
        <v/>
      </c>
      <c r="G25" t="str">
        <f>_xlfn.XLOOKUP(A25,Under_five_mortality__deaths_1_000_live_births__–_2020_estimates__1[Location.1],Under_five_mortality__deaths_1_000_live_births__–_2020_estimates__1[Rank],"")</f>
        <v/>
      </c>
      <c r="H25" t="str">
        <f>_xlfn.XLOOKUP(A25,edit__The_Economist_Intelligence_Unit’s_quality_of_life_index__2005[Country or territory],edit__The_Economist_Intelligence_Unit’s_quality_of_life_index__2005[Rank],"")</f>
        <v/>
      </c>
      <c r="I25">
        <f>_xlfn.XLOOKUP(A25,'Alphabetical Order'!$A$2:$A$216,'Alphabetical Order'!$B$2:$B$216,"")</f>
        <v>21</v>
      </c>
      <c r="J25" t="str">
        <f>_xlfn.XLOOKUP(A25,List_of_countries_and_territories_by_total_population[Location],List_of_countries_and_territories_by_total_population[Rank],"")</f>
        <v/>
      </c>
      <c r="K25" t="str">
        <f>_xlfn.XLOOKUP(A25,Table_1[Country],Table_1[Overall Rank],"")</f>
        <v/>
      </c>
      <c r="L25" t="str">
        <f>_xlfn.XLOOKUP(A25,Table_1[Country],Table_1[Math Rank],"")</f>
        <v/>
      </c>
      <c r="M25" t="str">
        <f>_xlfn.XLOOKUP(A25,Table_1[Country],Table_1[Science Rank],"")</f>
        <v/>
      </c>
      <c r="N25" t="str">
        <f>_xlfn.XLOOKUP(A25,Table_1[Country],Table_1[Reading Rank],"")</f>
        <v/>
      </c>
      <c r="O25" t="str">
        <f>_xlfn.XLOOKUP(A25,Table_1__2[Column1],Table_1__2[Column2.1],"")</f>
        <v/>
      </c>
      <c r="P25" t="str">
        <f>_xlfn.XLOOKUP(A25,Economic_Freedom_Index_31[Country],Economic_Freedom_Index_31[Rank],"")</f>
        <v/>
      </c>
      <c r="Q25" t="str">
        <f>_xlfn.XLOOKUP(A25,Table_1__4[Column1.1],Table_1__4[Rank],"")</f>
        <v/>
      </c>
      <c r="R25">
        <f>_xlfn.XLOOKUP(A25,Table_1__3[Country],Table_1__3[Rank],"")</f>
        <v>29</v>
      </c>
      <c r="S25" t="str">
        <f>_xlfn.XLOOKUP(A25,Table_2[Country],Table_2[2022 rank'[3']],"")</f>
        <v/>
      </c>
      <c r="Y25" t="s">
        <v>2430</v>
      </c>
      <c r="Z25" t="s">
        <v>2447</v>
      </c>
      <c r="AA25" t="s">
        <v>18</v>
      </c>
      <c r="AK25" t="s">
        <v>56</v>
      </c>
      <c r="AS25" t="str">
        <v>Bermuda</v>
      </c>
      <c r="AU25" t="str">
        <v>Argentina</v>
      </c>
    </row>
    <row r="26" spans="1:47" x14ac:dyDescent="0.25">
      <c r="A26" t="str">
        <v>Bhutan</v>
      </c>
      <c r="B26">
        <f>_xlfn.XLOOKUP(A26,Table_4[Column3],Table_4[Rank],"")</f>
        <v>81</v>
      </c>
      <c r="C26">
        <f>_xlfn.XLOOKUP(A26,GDP__in_US___per_capita_by_country_or__territory[Column1.1],GDP__in_US___per_capita_by_country_or__territory[Rank],"")</f>
        <v>135</v>
      </c>
      <c r="D26">
        <f>_xlfn.XLOOKUP(A26,mw_parser_output__sr_only_border_0_clip_rect_0_0_0_0__clip_path_polygon_0px_0px[Country or territory],mw_parser_output__sr_only_border_0_clip_rect_0_0_0_0__clip_path_polygon_0px_0px[Rank2],"")</f>
        <v>105</v>
      </c>
      <c r="E26">
        <f>_xlfn.XLOOKUP(A26,World_Bank_Group__2022[Column1],World_Bank_Group__2022[Rank],"")</f>
        <v>110</v>
      </c>
      <c r="F26">
        <f>_xlfn.XLOOKUP(A26,Maternal_mortality_ratio_per_100_000_live_births__1[Column1.1],Maternal_mortality_ratio_per_100_000_live_births__1[Rank],"")</f>
        <v>95</v>
      </c>
      <c r="G26">
        <f>_xlfn.XLOOKUP(A26,Under_five_mortality__deaths_1_000_live_births__–_2020_estimates__1[Location.1],Under_five_mortality__deaths_1_000_live_births__–_2020_estimates__1[Rank],"")</f>
        <v>129</v>
      </c>
      <c r="H26" t="str">
        <f>_xlfn.XLOOKUP(A26,edit__The_Economist_Intelligence_Unit’s_quality_of_life_index__2005[Country or territory],edit__The_Economist_Intelligence_Unit’s_quality_of_life_index__2005[Rank],"")</f>
        <v/>
      </c>
      <c r="I26">
        <f>_xlfn.XLOOKUP(A26,'Alphabetical Order'!$A$2:$A$216,'Alphabetical Order'!$B$2:$B$216,"")</f>
        <v>22</v>
      </c>
      <c r="J26">
        <f>_xlfn.XLOOKUP(A26,List_of_countries_and_territories_by_total_population[Location],List_of_countries_and_territories_by_total_population[Rank],"")</f>
        <v>164</v>
      </c>
      <c r="K26" t="str">
        <f>_xlfn.XLOOKUP(A26,Table_1[Country],Table_1[Overall Rank],"")</f>
        <v/>
      </c>
      <c r="L26" t="str">
        <f>_xlfn.XLOOKUP(A26,Table_1[Country],Table_1[Math Rank],"")</f>
        <v/>
      </c>
      <c r="M26" t="str">
        <f>_xlfn.XLOOKUP(A26,Table_1[Country],Table_1[Science Rank],"")</f>
        <v/>
      </c>
      <c r="N26" t="str">
        <f>_xlfn.XLOOKUP(A26,Table_1[Country],Table_1[Reading Rank],"")</f>
        <v/>
      </c>
      <c r="O26">
        <f>_xlfn.XLOOKUP(A26,Table_1__2[Column1],Table_1__2[Column2.1],"")</f>
        <v>147</v>
      </c>
      <c r="P26">
        <f>_xlfn.XLOOKUP(A26,Economic_Freedom_Index_31[Country],Economic_Freedom_Index_31[Rank],"")</f>
        <v>94</v>
      </c>
      <c r="Q26">
        <f>_xlfn.XLOOKUP(A26,Table_1__4[Column1.1],Table_1__4[Rank],"")</f>
        <v>121</v>
      </c>
      <c r="R26">
        <f>_xlfn.XLOOKUP(A26,Table_1__3[Country],Table_1__3[Rank],"")</f>
        <v>186</v>
      </c>
      <c r="S26" t="str">
        <f>_xlfn.XLOOKUP(A26,Table_2[Country],Table_2[2022 rank'[3']],"")</f>
        <v/>
      </c>
      <c r="Y26" t="s">
        <v>2430</v>
      </c>
      <c r="Z26" t="s">
        <v>2448</v>
      </c>
      <c r="AA26" t="s">
        <v>6</v>
      </c>
      <c r="AK26" t="s">
        <v>64</v>
      </c>
      <c r="AS26" t="str">
        <v>Bhutan</v>
      </c>
      <c r="AU26" t="str">
        <v>Argentina</v>
      </c>
    </row>
    <row r="27" spans="1:47" x14ac:dyDescent="0.25">
      <c r="A27" t="str">
        <v>Bolivia</v>
      </c>
      <c r="B27">
        <f>_xlfn.XLOOKUP(A27,Table_4[Column3],Table_4[Rank],"")</f>
        <v>106</v>
      </c>
      <c r="C27">
        <f>_xlfn.XLOOKUP(A27,GDP__in_US___per_capita_by_country_or__territory[Column1.1],GDP__in_US___per_capita_by_country_or__territory[Rank],"")</f>
        <v>136</v>
      </c>
      <c r="D27" t="str">
        <f>_xlfn.XLOOKUP(A27,mw_parser_output__sr_only_border_0_clip_rect_0_0_0_0__clip_path_polygon_0px_0px[Country or territory],mw_parser_output__sr_only_border_0_clip_rect_0_0_0_0__clip_path_polygon_0px_0px[Rank2],"")</f>
        <v/>
      </c>
      <c r="E27">
        <f>_xlfn.XLOOKUP(A27,World_Bank_Group__2022[Column1],World_Bank_Group__2022[Rank],"")</f>
        <v>161</v>
      </c>
      <c r="F27">
        <f>_xlfn.XLOOKUP(A27,Maternal_mortality_ratio_per_100_000_live_births__1[Column1.1],Maternal_mortality_ratio_per_100_000_live_births__1[Rank],"")</f>
        <v>133</v>
      </c>
      <c r="G27">
        <f>_xlfn.XLOOKUP(A27,Under_five_mortality__deaths_1_000_live_births__–_2020_estimates__1[Location.1],Under_five_mortality__deaths_1_000_live_births__–_2020_estimates__1[Rank],"")</f>
        <v>125</v>
      </c>
      <c r="H27">
        <f>_xlfn.XLOOKUP(A27,edit__The_Economist_Intelligence_Unit’s_quality_of_life_index__2005[Country or territory],edit__The_Economist_Intelligence_Unit’s_quality_of_life_index__2005[Rank],"")</f>
        <v>82</v>
      </c>
      <c r="I27">
        <f>_xlfn.XLOOKUP(A27,'Alphabetical Order'!$A$2:$A$216,'Alphabetical Order'!$B$2:$B$216,"")</f>
        <v>23</v>
      </c>
      <c r="J27">
        <f>_xlfn.XLOOKUP(A27,List_of_countries_and_territories_by_total_population[Location],List_of_countries_and_territories_by_total_population[Rank],"")</f>
        <v>81</v>
      </c>
      <c r="K27" t="str">
        <f>_xlfn.XLOOKUP(A27,Table_1[Country],Table_1[Overall Rank],"")</f>
        <v/>
      </c>
      <c r="L27" t="str">
        <f>_xlfn.XLOOKUP(A27,Table_1[Country],Table_1[Math Rank],"")</f>
        <v/>
      </c>
      <c r="M27" t="str">
        <f>_xlfn.XLOOKUP(A27,Table_1[Country],Table_1[Science Rank],"")</f>
        <v/>
      </c>
      <c r="N27" t="str">
        <f>_xlfn.XLOOKUP(A27,Table_1[Country],Table_1[Reading Rank],"")</f>
        <v/>
      </c>
      <c r="O27">
        <f>_xlfn.XLOOKUP(A27,Table_1__2[Column1],Table_1__2[Column2.1],"")</f>
        <v>124</v>
      </c>
      <c r="P27">
        <f>_xlfn.XLOOKUP(A27,Economic_Freedom_Index_31[Country],Economic_Freedom_Index_31[Rank],"")</f>
        <v>169</v>
      </c>
      <c r="Q27" t="str">
        <f>_xlfn.XLOOKUP(A27,Table_1__4[Column1.1],Table_1__4[Rank],"")</f>
        <v/>
      </c>
      <c r="R27">
        <f>_xlfn.XLOOKUP(A27,Table_1__3[Country],Table_1__3[Rank],"")</f>
        <v>205</v>
      </c>
      <c r="S27" t="str">
        <f>_xlfn.XLOOKUP(A27,Table_2[Country],Table_2[2022 rank'[3']],"")</f>
        <v/>
      </c>
      <c r="Y27" t="s">
        <v>2430</v>
      </c>
      <c r="Z27" t="s">
        <v>2449</v>
      </c>
      <c r="AA27" t="s">
        <v>89</v>
      </c>
      <c r="AK27" t="s">
        <v>54</v>
      </c>
      <c r="AS27" t="str">
        <v>Bolivia</v>
      </c>
      <c r="AU27" t="str">
        <v>Argentina</v>
      </c>
    </row>
    <row r="28" spans="1:47" x14ac:dyDescent="0.25">
      <c r="A28" t="str">
        <v>Bosnia and Herzegovina</v>
      </c>
      <c r="B28">
        <f>_xlfn.XLOOKUP(A28,Table_4[Column3],Table_4[Rank],"")</f>
        <v>94</v>
      </c>
      <c r="C28" t="str">
        <f>_xlfn.XLOOKUP(A28,GDP__in_US___per_capita_by_country_or__territory[Column1.1],GDP__in_US___per_capita_by_country_or__territory[Rank],"")</f>
        <v/>
      </c>
      <c r="D28">
        <f>_xlfn.XLOOKUP(A28,mw_parser_output__sr_only_border_0_clip_rect_0_0_0_0__clip_path_polygon_0px_0px[Country or territory],mw_parser_output__sr_only_border_0_clip_rect_0_0_0_0__clip_path_polygon_0px_0px[Rank2],"")</f>
        <v>65</v>
      </c>
      <c r="E28">
        <f>_xlfn.XLOOKUP(A28,World_Bank_Group__2022[Column1],World_Bank_Group__2022[Rank],"")</f>
        <v>74</v>
      </c>
      <c r="F28">
        <f>_xlfn.XLOOKUP(A28,Maternal_mortality_ratio_per_100_000_live_births__1[Column1.1],Maternal_mortality_ratio_per_100_000_live_births__1[Rank],"")</f>
        <v>26</v>
      </c>
      <c r="G28">
        <f>_xlfn.XLOOKUP(A28,Under_five_mortality__deaths_1_000_live_births__–_2020_estimates__1[Location.1],Under_five_mortality__deaths_1_000_live_births__–_2020_estimates__1[Rank],"")</f>
        <v>43</v>
      </c>
      <c r="H28">
        <f>_xlfn.XLOOKUP(A28,edit__The_Economist_Intelligence_Unit’s_quality_of_life_index__2005[Country or territory],edit__The_Economist_Intelligence_Unit’s_quality_of_life_index__2005[Rank],"")</f>
        <v>94</v>
      </c>
      <c r="I28">
        <f>_xlfn.XLOOKUP(A28,'Alphabetical Order'!$A$2:$A$216,'Alphabetical Order'!$B$2:$B$216,"")</f>
        <v>24</v>
      </c>
      <c r="J28">
        <f>_xlfn.XLOOKUP(A28,List_of_countries_and_territories_by_total_population[Location],List_of_countries_and_territories_by_total_population[Rank],"")</f>
        <v>135</v>
      </c>
      <c r="K28" t="str">
        <f>_xlfn.XLOOKUP(A28,Table_1[Country],Table_1[Overall Rank],"")</f>
        <v/>
      </c>
      <c r="L28" t="str">
        <f>_xlfn.XLOOKUP(A28,Table_1[Country],Table_1[Math Rank],"")</f>
        <v/>
      </c>
      <c r="M28" t="str">
        <f>_xlfn.XLOOKUP(A28,Table_1[Country],Table_1[Science Rank],"")</f>
        <v/>
      </c>
      <c r="N28" t="str">
        <f>_xlfn.XLOOKUP(A28,Table_1[Country],Table_1[Reading Rank],"")</f>
        <v/>
      </c>
      <c r="O28">
        <f>_xlfn.XLOOKUP(A28,Table_1__2[Column1],Table_1__2[Column2.1],"")</f>
        <v>81</v>
      </c>
      <c r="P28">
        <f>_xlfn.XLOOKUP(A28,Economic_Freedom_Index_31[Country],Economic_Freedom_Index_31[Rank],"")</f>
        <v>68</v>
      </c>
      <c r="Q28">
        <f>_xlfn.XLOOKUP(A28,Table_1__4[Column1.1],Table_1__4[Rank],"")</f>
        <v>1</v>
      </c>
      <c r="R28">
        <f>_xlfn.XLOOKUP(A28,Table_1__3[Country],Table_1__3[Rank],"")</f>
        <v>192</v>
      </c>
      <c r="S28">
        <f>_xlfn.XLOOKUP(A28,Table_2[Country],Table_2[2022 rank'[3']],"")</f>
        <v>50</v>
      </c>
      <c r="Y28" t="s">
        <v>2430</v>
      </c>
      <c r="Z28" t="s">
        <v>2451</v>
      </c>
      <c r="AA28" t="s">
        <v>33</v>
      </c>
      <c r="AK28" t="s">
        <v>74</v>
      </c>
      <c r="AS28" t="str">
        <v>Bosnia and Herzegovina</v>
      </c>
      <c r="AU28" t="str">
        <v>Argentina</v>
      </c>
    </row>
    <row r="29" spans="1:47" x14ac:dyDescent="0.25">
      <c r="A29" t="str">
        <v>Botswana</v>
      </c>
      <c r="B29">
        <f>_xlfn.XLOOKUP(A29,Table_4[Column3],Table_4[Rank],"")</f>
        <v>33</v>
      </c>
      <c r="C29">
        <f>_xlfn.XLOOKUP(A29,GDP__in_US___per_capita_by_country_or__territory[Column1.1],GDP__in_US___per_capita_by_country_or__territory[Rank],"")</f>
        <v>88</v>
      </c>
      <c r="D29">
        <f>_xlfn.XLOOKUP(A29,mw_parser_output__sr_only_border_0_clip_rect_0_0_0_0__clip_path_polygon_0px_0px[Country or territory],mw_parser_output__sr_only_border_0_clip_rect_0_0_0_0__clip_path_polygon_0px_0px[Rank2],"")</f>
        <v>95</v>
      </c>
      <c r="E29">
        <f>_xlfn.XLOOKUP(A29,World_Bank_Group__2022[Column1],World_Bank_Group__2022[Rank],"")</f>
        <v>155</v>
      </c>
      <c r="F29">
        <f>_xlfn.XLOOKUP(A29,Maternal_mortality_ratio_per_100_000_live_births__1[Column1.1],Maternal_mortality_ratio_per_100_000_live_births__1[Rank],"")</f>
        <v>138</v>
      </c>
      <c r="G29">
        <f>_xlfn.XLOOKUP(A29,Under_five_mortality__deaths_1_000_live_births__–_2020_estimates__1[Location.1],Under_five_mortality__deaths_1_000_live_births__–_2020_estimates__1[Rank],"")</f>
        <v>155</v>
      </c>
      <c r="H29">
        <f>_xlfn.XLOOKUP(A29,edit__The_Economist_Intelligence_Unit’s_quality_of_life_index__2005[Country or territory],edit__The_Economist_Intelligence_Unit’s_quality_of_life_index__2005[Rank],"")</f>
        <v>104</v>
      </c>
      <c r="I29">
        <f>_xlfn.XLOOKUP(A29,'Alphabetical Order'!$A$2:$A$216,'Alphabetical Order'!$B$2:$B$216,"")</f>
        <v>25</v>
      </c>
      <c r="J29">
        <f>_xlfn.XLOOKUP(A29,List_of_countries_and_territories_by_total_population[Location],List_of_countries_and_territories_by_total_population[Rank],"")</f>
        <v>144</v>
      </c>
      <c r="K29" t="str">
        <f>_xlfn.XLOOKUP(A29,Table_1[Country],Table_1[Overall Rank],"")</f>
        <v/>
      </c>
      <c r="L29" t="str">
        <f>_xlfn.XLOOKUP(A29,Table_1[Country],Table_1[Math Rank],"")</f>
        <v/>
      </c>
      <c r="M29" t="str">
        <f>_xlfn.XLOOKUP(A29,Table_1[Country],Table_1[Science Rank],"")</f>
        <v/>
      </c>
      <c r="N29" t="str">
        <f>_xlfn.XLOOKUP(A29,Table_1[Country],Table_1[Reading Rank],"")</f>
        <v/>
      </c>
      <c r="O29">
        <f>_xlfn.XLOOKUP(A29,Table_1__2[Column1],Table_1__2[Column2.1],"")</f>
        <v>79</v>
      </c>
      <c r="P29">
        <f>_xlfn.XLOOKUP(A29,Economic_Freedom_Index_31[Country],Economic_Freedom_Index_31[Rank],"")</f>
        <v>61</v>
      </c>
      <c r="Q29">
        <f>_xlfn.XLOOKUP(A29,Table_1__4[Column1.1],Table_1__4[Rank],"")</f>
        <v>59</v>
      </c>
      <c r="R29">
        <f>_xlfn.XLOOKUP(A29,Table_1__3[Country],Table_1__3[Rank],"")</f>
        <v>120</v>
      </c>
      <c r="S29" t="str">
        <f>_xlfn.XLOOKUP(A29,Table_2[Country],Table_2[2022 rank'[3']],"")</f>
        <v/>
      </c>
      <c r="Y29" t="s">
        <v>2452</v>
      </c>
      <c r="Z29" t="s">
        <v>2453</v>
      </c>
      <c r="AA29" t="s">
        <v>131</v>
      </c>
      <c r="AK29" t="s">
        <v>76</v>
      </c>
      <c r="AS29" t="str">
        <v>Botswana</v>
      </c>
      <c r="AU29" t="str">
        <v>Armenia</v>
      </c>
    </row>
    <row r="30" spans="1:47" x14ac:dyDescent="0.25">
      <c r="A30" t="str">
        <v>Brazil</v>
      </c>
      <c r="B30">
        <f>_xlfn.XLOOKUP(A30,Table_4[Column3],Table_4[Rank],"")</f>
        <v>51</v>
      </c>
      <c r="C30">
        <f>_xlfn.XLOOKUP(A30,GDP__in_US___per_capita_by_country_or__territory[Column1.1],GDP__in_US___per_capita_by_country_or__territory[Rank],"")</f>
        <v>86</v>
      </c>
      <c r="D30" t="str">
        <f>_xlfn.XLOOKUP(A30,mw_parser_output__sr_only_border_0_clip_rect_0_0_0_0__clip_path_polygon_0px_0px[Country or territory],mw_parser_output__sr_only_border_0_clip_rect_0_0_0_0__clip_path_polygon_0px_0px[Rank2],"")</f>
        <v/>
      </c>
      <c r="E30">
        <f>_xlfn.XLOOKUP(A30,World_Bank_Group__2022[Column1],World_Bank_Group__2022[Rank],"")</f>
        <v>101</v>
      </c>
      <c r="F30">
        <f>_xlfn.XLOOKUP(A30,Maternal_mortality_ratio_per_100_000_live_births__1[Column1.1],Maternal_mortality_ratio_per_100_000_live_births__1[Rank],"")</f>
        <v>103</v>
      </c>
      <c r="G30">
        <f>_xlfn.XLOOKUP(A30,Under_five_mortality__deaths_1_000_live_births__–_2020_estimates__1[Location.1],Under_five_mortality__deaths_1_000_live_births__–_2020_estimates__1[Rank],"")</f>
        <v>73</v>
      </c>
      <c r="H30">
        <f>_xlfn.XLOOKUP(A30,edit__The_Economist_Intelligence_Unit’s_quality_of_life_index__2005[Country or territory],edit__The_Economist_Intelligence_Unit’s_quality_of_life_index__2005[Rank],"")</f>
        <v>39</v>
      </c>
      <c r="I30">
        <f>_xlfn.XLOOKUP(A30,'Alphabetical Order'!$A$2:$A$216,'Alphabetical Order'!$B$2:$B$216,"")</f>
        <v>26</v>
      </c>
      <c r="J30">
        <f>_xlfn.XLOOKUP(A30,List_of_countries_and_territories_by_total_population[Location],List_of_countries_and_territories_by_total_population[Rank],"")</f>
        <v>7</v>
      </c>
      <c r="K30">
        <f>_xlfn.XLOOKUP(A30,Table_1[Country],Table_1[Overall Rank],"")</f>
        <v>60</v>
      </c>
      <c r="L30">
        <f>_xlfn.XLOOKUP(A30,Table_1[Country],Table_1[Math Rank],"")</f>
        <v>65</v>
      </c>
      <c r="M30">
        <f>_xlfn.XLOOKUP(A30,Table_1[Country],Table_1[Science Rank],"")</f>
        <v>61</v>
      </c>
      <c r="N30">
        <f>_xlfn.XLOOKUP(A30,Table_1[Country],Table_1[Reading Rank],"")</f>
        <v>52</v>
      </c>
      <c r="O30">
        <f>_xlfn.XLOOKUP(A30,Table_1__2[Column1],Table_1__2[Column2.1],"")</f>
        <v>82</v>
      </c>
      <c r="P30">
        <f>_xlfn.XLOOKUP(A30,Economic_Freedom_Index_31[Country],Economic_Freedom_Index_31[Rank],"")</f>
        <v>133</v>
      </c>
      <c r="Q30">
        <f>_xlfn.XLOOKUP(A30,Table_1__4[Column1.1],Table_1__4[Rank],"")</f>
        <v>63</v>
      </c>
      <c r="R30">
        <f>_xlfn.XLOOKUP(A30,Table_1__3[Country],Table_1__3[Rank],"")</f>
        <v>114</v>
      </c>
      <c r="S30" t="str">
        <f>_xlfn.XLOOKUP(A30,Table_2[Country],Table_2[2022 rank'[3']],"")</f>
        <v/>
      </c>
      <c r="Y30" t="s">
        <v>2452</v>
      </c>
      <c r="Z30" t="s">
        <v>2454</v>
      </c>
      <c r="AA30" t="s">
        <v>135</v>
      </c>
      <c r="AK30" t="s">
        <v>45</v>
      </c>
      <c r="AS30" t="str">
        <v>Brazil</v>
      </c>
      <c r="AU30" t="str">
        <v>Armenia</v>
      </c>
    </row>
    <row r="31" spans="1:47" x14ac:dyDescent="0.25">
      <c r="A31" t="str">
        <v>Brunei</v>
      </c>
      <c r="B31" t="str">
        <f>_xlfn.XLOOKUP(A31,Table_4[Column3],Table_4[Rank],"")</f>
        <v/>
      </c>
      <c r="C31" t="str">
        <f>_xlfn.XLOOKUP(A31,GDP__in_US___per_capita_by_country_or__territory[Column1.1],GDP__in_US___per_capita_by_country_or__territory[Rank],"")</f>
        <v/>
      </c>
      <c r="D31">
        <f>_xlfn.XLOOKUP(A31,mw_parser_output__sr_only_border_0_clip_rect_0_0_0_0__clip_path_polygon_0px_0px[Country or territory],mw_parser_output__sr_only_border_0_clip_rect_0_0_0_0__clip_path_polygon_0px_0px[Rank2],"")</f>
        <v>44</v>
      </c>
      <c r="E31">
        <f>_xlfn.XLOOKUP(A31,World_Bank_Group__2022[Column1],World_Bank_Group__2022[Rank],"")</f>
        <v>84</v>
      </c>
      <c r="F31">
        <f>_xlfn.XLOOKUP(A31,Maternal_mortality_ratio_per_100_000_live_births__1[Column1.1],Maternal_mortality_ratio_per_100_000_live_births__1[Rank],"")</f>
        <v>87</v>
      </c>
      <c r="G31">
        <f>_xlfn.XLOOKUP(A31,Under_five_mortality__deaths_1_000_live_births__–_2020_estimates__1[Location.1],Under_five_mortality__deaths_1_000_live_births__–_2020_estimates__1[Rank],"")</f>
        <v>76</v>
      </c>
      <c r="H31" t="str">
        <f>_xlfn.XLOOKUP(A31,edit__The_Economist_Intelligence_Unit’s_quality_of_life_index__2005[Country or territory],edit__The_Economist_Intelligence_Unit’s_quality_of_life_index__2005[Rank],"")</f>
        <v/>
      </c>
      <c r="I31">
        <f>_xlfn.XLOOKUP(A31,'Alphabetical Order'!$A$2:$A$216,'Alphabetical Order'!$B$2:$B$216,"")</f>
        <v>27</v>
      </c>
      <c r="J31">
        <f>_xlfn.XLOOKUP(A31,List_of_countries_and_territories_by_total_population[Location],List_of_countries_and_territories_by_total_population[Rank],"")</f>
        <v>176</v>
      </c>
      <c r="K31">
        <f>_xlfn.XLOOKUP(A31,Table_1[Country],Table_1[Overall Rank],"")</f>
        <v>42</v>
      </c>
      <c r="L31">
        <f>_xlfn.XLOOKUP(A31,Table_1[Country],Table_1[Math Rank],"")</f>
        <v>40</v>
      </c>
      <c r="M31">
        <f>_xlfn.XLOOKUP(A31,Table_1[Country],Table_1[Science Rank],"")</f>
        <v>42</v>
      </c>
      <c r="N31">
        <f>_xlfn.XLOOKUP(A31,Table_1[Country],Table_1[Reading Rank],"")</f>
        <v>44</v>
      </c>
      <c r="O31">
        <f>_xlfn.XLOOKUP(A31,Table_1__2[Column1],Table_1__2[Column2.1],"")</f>
        <v>117</v>
      </c>
      <c r="P31">
        <f>_xlfn.XLOOKUP(A31,Economic_Freedom_Index_31[Country],Economic_Freedom_Index_31[Rank],"")</f>
        <v>62</v>
      </c>
      <c r="Q31">
        <f>_xlfn.XLOOKUP(A31,Table_1__4[Column1.1],Table_1__4[Rank],"")</f>
        <v>122</v>
      </c>
      <c r="R31">
        <f>_xlfn.XLOOKUP(A31,Table_1__3[Country],Table_1__3[Rank],"")</f>
        <v>54</v>
      </c>
      <c r="S31" t="str">
        <f>_xlfn.XLOOKUP(A31,Table_2[Country],Table_2[2022 rank'[3']],"")</f>
        <v/>
      </c>
      <c r="Y31" t="s">
        <v>2452</v>
      </c>
      <c r="Z31" t="s">
        <v>2455</v>
      </c>
      <c r="AA31" t="s">
        <v>155</v>
      </c>
      <c r="AK31" t="s">
        <v>137</v>
      </c>
      <c r="AS31" t="str">
        <v>Brunei</v>
      </c>
      <c r="AU31" t="str">
        <v>Armenia</v>
      </c>
    </row>
    <row r="32" spans="1:47" x14ac:dyDescent="0.25">
      <c r="A32" t="str">
        <v>Bulgaria</v>
      </c>
      <c r="B32">
        <f>_xlfn.XLOOKUP(A32,Table_4[Column3],Table_4[Rank],"")</f>
        <v>62</v>
      </c>
      <c r="C32">
        <f>_xlfn.XLOOKUP(A32,GDP__in_US___per_capita_by_country_or__territory[Column1.1],GDP__in_US___per_capita_by_country_or__territory[Rank],"")</f>
        <v>68</v>
      </c>
      <c r="D32">
        <f>_xlfn.XLOOKUP(A32,mw_parser_output__sr_only_border_0_clip_rect_0_0_0_0__clip_path_polygon_0px_0px[Country or territory],mw_parser_output__sr_only_border_0_clip_rect_0_0_0_0__clip_path_polygon_0px_0px[Rank2],"")</f>
        <v>56</v>
      </c>
      <c r="E32">
        <f>_xlfn.XLOOKUP(A32,World_Bank_Group__2022[Column1],World_Bank_Group__2022[Rank],"")</f>
        <v>88</v>
      </c>
      <c r="F32">
        <f>_xlfn.XLOOKUP(A32,Maternal_mortality_ratio_per_100_000_live_births__1[Column1.1],Maternal_mortality_ratio_per_100_000_live_births__1[Rank],"")</f>
        <v>30</v>
      </c>
      <c r="G32">
        <f>_xlfn.XLOOKUP(A32,Under_five_mortality__deaths_1_000_live_births__–_2020_estimates__1[Location.1],Under_five_mortality__deaths_1_000_live_births__–_2020_estimates__1[Rank],"")</f>
        <v>47</v>
      </c>
      <c r="H32">
        <f>_xlfn.XLOOKUP(A32,edit__The_Economist_Intelligence_Unit’s_quality_of_life_index__2005[Country or territory],edit__The_Economist_Intelligence_Unit’s_quality_of_life_index__2005[Rank],"")</f>
        <v>57</v>
      </c>
      <c r="I32">
        <f>_xlfn.XLOOKUP(A32,'Alphabetical Order'!$A$2:$A$216,'Alphabetical Order'!$B$2:$B$216,"")</f>
        <v>28</v>
      </c>
      <c r="J32">
        <f>_xlfn.XLOOKUP(A32,List_of_countries_and_territories_by_total_population[Location],List_of_countries_and_territories_by_total_population[Rank],"")</f>
        <v>111</v>
      </c>
      <c r="K32">
        <f>_xlfn.XLOOKUP(A32,Table_1[Country],Table_1[Overall Rank],"")</f>
        <v>49</v>
      </c>
      <c r="L32">
        <f>_xlfn.XLOOKUP(A32,Table_1[Country],Table_1[Math Rank],"")</f>
        <v>49</v>
      </c>
      <c r="M32">
        <f>_xlfn.XLOOKUP(A32,Table_1[Country],Table_1[Science Rank],"")</f>
        <v>50</v>
      </c>
      <c r="N32">
        <f>_xlfn.XLOOKUP(A32,Table_1[Country],Table_1[Reading Rank],"")</f>
        <v>57</v>
      </c>
      <c r="O32">
        <f>_xlfn.XLOOKUP(A32,Table_1__2[Column1],Table_1__2[Column2.1],"")</f>
        <v>59</v>
      </c>
      <c r="P32">
        <f>_xlfn.XLOOKUP(A32,Economic_Freedom_Index_31[Country],Economic_Freedom_Index_31[Rank],"")</f>
        <v>31</v>
      </c>
      <c r="Q32">
        <f>_xlfn.XLOOKUP(A32,Table_1__4[Column1.1],Table_1__4[Rank],"")</f>
        <v>36</v>
      </c>
      <c r="R32">
        <f>_xlfn.XLOOKUP(A32,Table_1__3[Country],Table_1__3[Rank],"")</f>
        <v>171</v>
      </c>
      <c r="S32">
        <f>_xlfn.XLOOKUP(A32,Table_2[Country],Table_2[2022 rank'[3']],"")</f>
        <v>21</v>
      </c>
      <c r="Y32" t="s">
        <v>2452</v>
      </c>
      <c r="Z32" t="s">
        <v>2457</v>
      </c>
      <c r="AA32" t="s">
        <v>122</v>
      </c>
      <c r="AK32" t="s">
        <v>24</v>
      </c>
      <c r="AS32" t="str">
        <v>Bulgaria</v>
      </c>
      <c r="AU32" t="str">
        <v>Armenia</v>
      </c>
    </row>
    <row r="33" spans="1:47" x14ac:dyDescent="0.25">
      <c r="A33" t="str">
        <v>Burkina Faso</v>
      </c>
      <c r="B33">
        <f>_xlfn.XLOOKUP(A33,Table_4[Column3],Table_4[Rank],"")</f>
        <v>133</v>
      </c>
      <c r="C33">
        <f>_xlfn.XLOOKUP(A33,GDP__in_US___per_capita_by_country_or__territory[Column1.1],GDP__in_US___per_capita_by_country_or__territory[Rank],"")</f>
        <v>178</v>
      </c>
      <c r="D33">
        <f>_xlfn.XLOOKUP(A33,mw_parser_output__sr_only_border_0_clip_rect_0_0_0_0__clip_path_polygon_0px_0px[Country or territory],mw_parser_output__sr_only_border_0_clip_rect_0_0_0_0__clip_path_polygon_0px_0px[Rank2],"")</f>
        <v>159</v>
      </c>
      <c r="E33">
        <f>_xlfn.XLOOKUP(A33,World_Bank_Group__2022[Column1],World_Bank_Group__2022[Rank],"")</f>
        <v>186</v>
      </c>
      <c r="F33">
        <f>_xlfn.XLOOKUP(A33,Maternal_mortality_ratio_per_100_000_live_births__1[Column1.1],Maternal_mortality_ratio_per_100_000_live_births__1[Rank],"")</f>
        <v>154</v>
      </c>
      <c r="G33">
        <f>_xlfn.XLOOKUP(A33,Under_five_mortality__deaths_1_000_live_births__–_2020_estimates__1[Location.1],Under_five_mortality__deaths_1_000_live_births__–_2020_estimates__1[Rank],"")</f>
        <v>183</v>
      </c>
      <c r="H33" t="str">
        <f>_xlfn.XLOOKUP(A33,edit__The_Economist_Intelligence_Unit’s_quality_of_life_index__2005[Country or territory],edit__The_Economist_Intelligence_Unit’s_quality_of_life_index__2005[Rank],"")</f>
        <v/>
      </c>
      <c r="I33">
        <f>_xlfn.XLOOKUP(A33,'Alphabetical Order'!$A$2:$A$216,'Alphabetical Order'!$B$2:$B$216,"")</f>
        <v>29</v>
      </c>
      <c r="J33">
        <f>_xlfn.XLOOKUP(A33,List_of_countries_and_territories_by_total_population[Location],List_of_countries_and_territories_by_total_population[Rank],"")</f>
        <v>58</v>
      </c>
      <c r="K33" t="str">
        <f>_xlfn.XLOOKUP(A33,Table_1[Country],Table_1[Overall Rank],"")</f>
        <v/>
      </c>
      <c r="L33" t="str">
        <f>_xlfn.XLOOKUP(A33,Table_1[Country],Table_1[Math Rank],"")</f>
        <v/>
      </c>
      <c r="M33" t="str">
        <f>_xlfn.XLOOKUP(A33,Table_1[Country],Table_1[Science Rank],"")</f>
        <v/>
      </c>
      <c r="N33" t="str">
        <f>_xlfn.XLOOKUP(A33,Table_1[Country],Table_1[Reading Rank],"")</f>
        <v/>
      </c>
      <c r="O33">
        <f>_xlfn.XLOOKUP(A33,Table_1__2[Column1],Table_1__2[Column2.1],"")</f>
        <v>86</v>
      </c>
      <c r="P33">
        <f>_xlfn.XLOOKUP(A33,Economic_Freedom_Index_31[Country],Economic_Freedom_Index_31[Rank],"")</f>
        <v>100</v>
      </c>
      <c r="Q33">
        <f>_xlfn.XLOOKUP(A33,Table_1__4[Column1.1],Table_1__4[Rank],"")</f>
        <v>52</v>
      </c>
      <c r="R33">
        <f>_xlfn.XLOOKUP(A33,Table_1__3[Country],Table_1__3[Rank],"")</f>
        <v>77</v>
      </c>
      <c r="S33" t="str">
        <f>_xlfn.XLOOKUP(A33,Table_2[Country],Table_2[2022 rank'[3']],"")</f>
        <v/>
      </c>
      <c r="Y33" t="s">
        <v>2452</v>
      </c>
      <c r="Z33" t="s">
        <v>2458</v>
      </c>
      <c r="AA33" t="s">
        <v>141</v>
      </c>
      <c r="AK33" t="s">
        <v>35</v>
      </c>
      <c r="AS33" t="str">
        <v>Burkina Faso</v>
      </c>
      <c r="AU33" t="str">
        <v>Aruba</v>
      </c>
    </row>
    <row r="34" spans="1:47" x14ac:dyDescent="0.25">
      <c r="A34" t="str">
        <v>Burundi</v>
      </c>
      <c r="B34">
        <f>_xlfn.XLOOKUP(A34,Table_4[Column3],Table_4[Rank],"")</f>
        <v>147</v>
      </c>
      <c r="C34">
        <f>_xlfn.XLOOKUP(A34,GDP__in_US___per_capita_by_country_or__territory[Column1.1],GDP__in_US___per_capita_by_country_or__territory[Rank],"")</f>
        <v>197</v>
      </c>
      <c r="D34">
        <f>_xlfn.XLOOKUP(A34,mw_parser_output__sr_only_border_0_clip_rect_0_0_0_0__clip_path_polygon_0px_0px[Country or territory],mw_parser_output__sr_only_border_0_clip_rect_0_0_0_0__clip_path_polygon_0px_0px[Rank2],"")</f>
        <v>161</v>
      </c>
      <c r="E34">
        <f>_xlfn.XLOOKUP(A34,World_Bank_Group__2022[Column1],World_Bank_Group__2022[Rank],"")</f>
        <v>175</v>
      </c>
      <c r="F34">
        <f>_xlfn.XLOOKUP(A34,Maternal_mortality_ratio_per_100_000_live_births__1[Column1.1],Maternal_mortality_ratio_per_100_000_live_births__1[Rank],"")</f>
        <v>172</v>
      </c>
      <c r="G34">
        <f>_xlfn.XLOOKUP(A34,Under_five_mortality__deaths_1_000_live_births__–_2020_estimates__1[Location.1],Under_five_mortality__deaths_1_000_live_births__–_2020_estimates__1[Rank],"")</f>
        <v>163</v>
      </c>
      <c r="H34" t="str">
        <f>_xlfn.XLOOKUP(A34,edit__The_Economist_Intelligence_Unit’s_quality_of_life_index__2005[Country or territory],edit__The_Economist_Intelligence_Unit’s_quality_of_life_index__2005[Rank],"")</f>
        <v/>
      </c>
      <c r="I34">
        <f>_xlfn.XLOOKUP(A34,'Alphabetical Order'!$A$2:$A$216,'Alphabetical Order'!$B$2:$B$216,"")</f>
        <v>30</v>
      </c>
      <c r="J34">
        <f>_xlfn.XLOOKUP(A34,List_of_countries_and_territories_by_total_population[Location],List_of_countries_and_territories_by_total_population[Rank],"")</f>
        <v>79</v>
      </c>
      <c r="K34" t="str">
        <f>_xlfn.XLOOKUP(A34,Table_1[Country],Table_1[Overall Rank],"")</f>
        <v/>
      </c>
      <c r="L34" t="str">
        <f>_xlfn.XLOOKUP(A34,Table_1[Country],Table_1[Math Rank],"")</f>
        <v/>
      </c>
      <c r="M34" t="str">
        <f>_xlfn.XLOOKUP(A34,Table_1[Country],Table_1[Science Rank],"")</f>
        <v/>
      </c>
      <c r="N34" t="str">
        <f>_xlfn.XLOOKUP(A34,Table_1[Country],Table_1[Reading Rank],"")</f>
        <v/>
      </c>
      <c r="O34">
        <f>_xlfn.XLOOKUP(A34,Table_1__2[Column1],Table_1__2[Column2.1],"")</f>
        <v>108</v>
      </c>
      <c r="P34">
        <f>_xlfn.XLOOKUP(A34,Economic_Freedom_Index_31[Country],Economic_Freedom_Index_31[Rank],"")</f>
        <v>172</v>
      </c>
      <c r="Q34" t="str">
        <f>_xlfn.XLOOKUP(A34,Table_1__4[Column1.1],Table_1__4[Rank],"")</f>
        <v/>
      </c>
      <c r="R34">
        <f>_xlfn.XLOOKUP(A34,Table_1__3[Country],Table_1__3[Rank],"")</f>
        <v>212</v>
      </c>
      <c r="S34" t="str">
        <f>_xlfn.XLOOKUP(A34,Table_2[Country],Table_2[2022 rank'[3']],"")</f>
        <v/>
      </c>
      <c r="Y34" t="s">
        <v>2452</v>
      </c>
      <c r="Z34" t="s">
        <v>2459</v>
      </c>
      <c r="AA34" t="s">
        <v>125</v>
      </c>
      <c r="AK34" t="s">
        <v>9</v>
      </c>
      <c r="AS34" t="str">
        <v>Burundi</v>
      </c>
      <c r="AU34" t="str">
        <v>Australia</v>
      </c>
    </row>
    <row r="35" spans="1:47" x14ac:dyDescent="0.25">
      <c r="A35" t="str">
        <v>Cabo Verde</v>
      </c>
      <c r="B35" t="str">
        <f>_xlfn.XLOOKUP(A35,Table_4[Column3],Table_4[Rank],"")</f>
        <v/>
      </c>
      <c r="C35" t="str">
        <f>_xlfn.XLOOKUP(A35,GDP__in_US___per_capita_by_country_or__territory[Column1.1],GDP__in_US___per_capita_by_country_or__territory[Rank],"")</f>
        <v/>
      </c>
      <c r="D35" t="str">
        <f>_xlfn.XLOOKUP(A35,mw_parser_output__sr_only_border_0_clip_rect_0_0_0_0__clip_path_polygon_0px_0px[Country or territory],mw_parser_output__sr_only_border_0_clip_rect_0_0_0_0__clip_path_polygon_0px_0px[Rank2],"")</f>
        <v/>
      </c>
      <c r="E35">
        <f>_xlfn.XLOOKUP(A35,World_Bank_Group__2022[Column1],World_Bank_Group__2022[Rank],"")</f>
        <v>78</v>
      </c>
      <c r="F35" t="str">
        <f>_xlfn.XLOOKUP(A35,Maternal_mortality_ratio_per_100_000_live_births__1[Column1.1],Maternal_mortality_ratio_per_100_000_live_births__1[Rank],"")</f>
        <v/>
      </c>
      <c r="G35" t="str">
        <f>_xlfn.XLOOKUP(A35,Under_five_mortality__deaths_1_000_live_births__–_2020_estimates__1[Location.1],Under_five_mortality__deaths_1_000_live_births__–_2020_estimates__1[Rank],"")</f>
        <v/>
      </c>
      <c r="H35" t="str">
        <f>_xlfn.XLOOKUP(A35,edit__The_Economist_Intelligence_Unit’s_quality_of_life_index__2005[Country or territory],edit__The_Economist_Intelligence_Unit’s_quality_of_life_index__2005[Rank],"")</f>
        <v/>
      </c>
      <c r="I35">
        <f>_xlfn.XLOOKUP(A35,'Alphabetical Order'!$A$2:$A$216,'Alphabetical Order'!$B$2:$B$216,"")</f>
        <v>31</v>
      </c>
      <c r="J35" t="str">
        <f>_xlfn.XLOOKUP(A35,List_of_countries_and_territories_by_total_population[Location],List_of_countries_and_territories_by_total_population[Rank],"")</f>
        <v/>
      </c>
      <c r="K35" t="str">
        <f>_xlfn.XLOOKUP(A35,Table_1[Country],Table_1[Overall Rank],"")</f>
        <v/>
      </c>
      <c r="L35" t="str">
        <f>_xlfn.XLOOKUP(A35,Table_1[Country],Table_1[Math Rank],"")</f>
        <v/>
      </c>
      <c r="M35" t="str">
        <f>_xlfn.XLOOKUP(A35,Table_1[Country],Table_1[Science Rank],"")</f>
        <v/>
      </c>
      <c r="N35" t="str">
        <f>_xlfn.XLOOKUP(A35,Table_1[Country],Table_1[Reading Rank],"")</f>
        <v/>
      </c>
      <c r="O35" t="str">
        <f>_xlfn.XLOOKUP(A35,Table_1__2[Column1],Table_1__2[Column2.1],"")</f>
        <v/>
      </c>
      <c r="P35">
        <f>_xlfn.XLOOKUP(A35,Economic_Freedom_Index_31[Country],Economic_Freedom_Index_31[Rank],"")</f>
        <v>49</v>
      </c>
      <c r="Q35" t="str">
        <f>_xlfn.XLOOKUP(A35,Table_1__4[Column1.1],Table_1__4[Rank],"")</f>
        <v/>
      </c>
      <c r="R35" t="str">
        <f>_xlfn.XLOOKUP(A35,Table_1__3[Country],Table_1__3[Rank],"")</f>
        <v/>
      </c>
      <c r="S35" t="str">
        <f>_xlfn.XLOOKUP(A35,Table_2[Country],Table_2[2022 rank'[3']],"")</f>
        <v/>
      </c>
      <c r="Y35" t="s">
        <v>2452</v>
      </c>
      <c r="Z35" t="s">
        <v>2460</v>
      </c>
      <c r="AA35" t="s">
        <v>78</v>
      </c>
      <c r="AK35" t="s">
        <v>73</v>
      </c>
      <c r="AS35" t="str">
        <v>Cabo Verde</v>
      </c>
      <c r="AU35" t="str">
        <v>Australia</v>
      </c>
    </row>
    <row r="36" spans="1:47" x14ac:dyDescent="0.25">
      <c r="A36" t="str">
        <v>Cambodia</v>
      </c>
      <c r="B36">
        <f>_xlfn.XLOOKUP(A36,Table_4[Column3],Table_4[Rank],"")</f>
        <v>121</v>
      </c>
      <c r="C36">
        <f>_xlfn.XLOOKUP(A36,GDP__in_US___per_capita_by_country_or__territory[Column1.1],GDP__in_US___per_capita_by_country_or__territory[Rank],"")</f>
        <v>156</v>
      </c>
      <c r="D36">
        <f>_xlfn.XLOOKUP(A36,mw_parser_output__sr_only_border_0_clip_rect_0_0_0_0__clip_path_polygon_0px_0px[Country or territory],mw_parser_output__sr_only_border_0_clip_rect_0_0_0_0__clip_path_polygon_0px_0px[Rank2],"")</f>
        <v>126</v>
      </c>
      <c r="E36">
        <f>_xlfn.XLOOKUP(A36,World_Bank_Group__2022[Column1],World_Bank_Group__2022[Rank],"")</f>
        <v>133</v>
      </c>
      <c r="F36">
        <f>_xlfn.XLOOKUP(A36,Maternal_mortality_ratio_per_100_000_live_births__1[Column1.1],Maternal_mortality_ratio_per_100_000_live_births__1[Rank],"")</f>
        <v>144</v>
      </c>
      <c r="G36">
        <f>_xlfn.XLOOKUP(A36,Under_five_mortality__deaths_1_000_live_births__–_2020_estimates__1[Location.1],Under_five_mortality__deaths_1_000_live_births__–_2020_estimates__1[Rank],"")</f>
        <v>126</v>
      </c>
      <c r="H36" t="str">
        <f>_xlfn.XLOOKUP(A36,edit__The_Economist_Intelligence_Unit’s_quality_of_life_index__2005[Country or territory],edit__The_Economist_Intelligence_Unit’s_quality_of_life_index__2005[Rank],"")</f>
        <v/>
      </c>
      <c r="I36">
        <f>_xlfn.XLOOKUP(A36,'Alphabetical Order'!$A$2:$A$216,'Alphabetical Order'!$B$2:$B$216,"")</f>
        <v>32</v>
      </c>
      <c r="J36">
        <f>_xlfn.XLOOKUP(A36,List_of_countries_and_territories_by_total_population[Location],List_of_countries_and_territories_by_total_population[Rank],"")</f>
        <v>72</v>
      </c>
      <c r="K36">
        <f>_xlfn.XLOOKUP(A36,Table_1[Country],Table_1[Overall Rank],"")</f>
        <v>80</v>
      </c>
      <c r="L36">
        <f>_xlfn.XLOOKUP(A36,Table_1[Country],Table_1[Math Rank],"")</f>
        <v>80</v>
      </c>
      <c r="M36">
        <f>_xlfn.XLOOKUP(A36,Table_1[Country],Table_1[Science Rank],"")</f>
        <v>80</v>
      </c>
      <c r="N36">
        <f>_xlfn.XLOOKUP(A36,Table_1[Country],Table_1[Reading Rank],"")</f>
        <v>80</v>
      </c>
      <c r="O36">
        <f>_xlfn.XLOOKUP(A36,Table_1__2[Column1],Table_1__2[Column2.1],"")</f>
        <v>151</v>
      </c>
      <c r="P36">
        <f>_xlfn.XLOOKUP(A36,Economic_Freedom_Index_31[Country],Economic_Freedom_Index_31[Rank],"")</f>
        <v>106</v>
      </c>
      <c r="Q36">
        <f>_xlfn.XLOOKUP(A36,Table_1__4[Column1.1],Table_1__4[Rank],"")</f>
        <v>132</v>
      </c>
      <c r="R36">
        <f>_xlfn.XLOOKUP(A36,Table_1__3[Country],Table_1__3[Rank],"")</f>
        <v>156</v>
      </c>
      <c r="S36" t="str">
        <f>_xlfn.XLOOKUP(A36,Table_2[Country],Table_2[2022 rank'[3']],"")</f>
        <v/>
      </c>
      <c r="Y36" t="s">
        <v>2452</v>
      </c>
      <c r="Z36" t="s">
        <v>2461</v>
      </c>
      <c r="AA36" t="s">
        <v>67</v>
      </c>
      <c r="AK36" t="s">
        <v>82</v>
      </c>
      <c r="AS36" t="str">
        <v>Cambodia</v>
      </c>
      <c r="AU36" t="str">
        <v>Australia</v>
      </c>
    </row>
    <row r="37" spans="1:47" x14ac:dyDescent="0.25">
      <c r="A37" t="str">
        <v>Cameroon</v>
      </c>
      <c r="B37">
        <f>_xlfn.XLOOKUP(A37,Table_4[Column3],Table_4[Rank],"")</f>
        <v>138</v>
      </c>
      <c r="C37">
        <f>_xlfn.XLOOKUP(A37,GDP__in_US___per_capita_by_country_or__territory[Column1.1],GDP__in_US___per_capita_by_country_or__territory[Rank],"")</f>
        <v>159</v>
      </c>
      <c r="D37">
        <f>_xlfn.XLOOKUP(A37,mw_parser_output__sr_only_border_0_clip_rect_0_0_0_0__clip_path_polygon_0px_0px[Country or territory],mw_parser_output__sr_only_border_0_clip_rect_0_0_0_0__clip_path_polygon_0px_0px[Rank2],"")</f>
        <v>129</v>
      </c>
      <c r="E37">
        <f>_xlfn.XLOOKUP(A37,World_Bank_Group__2022[Column1],World_Bank_Group__2022[Rank],"")</f>
        <v>182</v>
      </c>
      <c r="F37">
        <f>_xlfn.XLOOKUP(A37,Maternal_mortality_ratio_per_100_000_live_births__1[Column1.1],Maternal_mortality_ratio_per_100_000_live_births__1[Rank],"")</f>
        <v>165</v>
      </c>
      <c r="G37">
        <f>_xlfn.XLOOKUP(A37,Under_five_mortality__deaths_1_000_live_births__–_2020_estimates__1[Location.1],Under_five_mortality__deaths_1_000_live_births__–_2020_estimates__1[Rank],"")</f>
        <v>176</v>
      </c>
      <c r="H37" t="str">
        <f>_xlfn.XLOOKUP(A37,edit__The_Economist_Intelligence_Unit’s_quality_of_life_index__2005[Country or territory],edit__The_Economist_Intelligence_Unit’s_quality_of_life_index__2005[Rank],"")</f>
        <v/>
      </c>
      <c r="I37">
        <f>_xlfn.XLOOKUP(A37,'Alphabetical Order'!$A$2:$A$216,'Alphabetical Order'!$B$2:$B$216,"")</f>
        <v>33</v>
      </c>
      <c r="J37">
        <f>_xlfn.XLOOKUP(A37,List_of_countries_and_territories_by_total_population[Location],List_of_countries_and_territories_by_total_population[Rank],"")</f>
        <v>52</v>
      </c>
      <c r="K37" t="str">
        <f>_xlfn.XLOOKUP(A37,Table_1[Country],Table_1[Overall Rank],"")</f>
        <v/>
      </c>
      <c r="L37" t="str">
        <f>_xlfn.XLOOKUP(A37,Table_1[Country],Table_1[Math Rank],"")</f>
        <v/>
      </c>
      <c r="M37" t="str">
        <f>_xlfn.XLOOKUP(A37,Table_1[Country],Table_1[Science Rank],"")</f>
        <v/>
      </c>
      <c r="N37" t="str">
        <f>_xlfn.XLOOKUP(A37,Table_1[Country],Table_1[Reading Rank],"")</f>
        <v/>
      </c>
      <c r="O37">
        <f>_xlfn.XLOOKUP(A37,Table_1__2[Column1],Table_1__2[Column2.1],"")</f>
        <v>130</v>
      </c>
      <c r="P37">
        <f>_xlfn.XLOOKUP(A37,Economic_Freedom_Index_31[Country],Economic_Freedom_Index_31[Rank],"")</f>
        <v>136</v>
      </c>
      <c r="Q37">
        <f>_xlfn.XLOOKUP(A37,Table_1__4[Column1.1],Table_1__4[Rank],"")</f>
        <v>56</v>
      </c>
      <c r="R37">
        <f>_xlfn.XLOOKUP(A37,Table_1__3[Country],Table_1__3[Rank],"")</f>
        <v>209</v>
      </c>
      <c r="S37" t="str">
        <f>_xlfn.XLOOKUP(A37,Table_2[Country],Table_2[2022 rank'[3']],"")</f>
        <v/>
      </c>
      <c r="Y37" t="s">
        <v>2452</v>
      </c>
      <c r="Z37" t="s">
        <v>2462</v>
      </c>
      <c r="AA37" t="s">
        <v>65</v>
      </c>
      <c r="AK37" t="s">
        <v>91</v>
      </c>
      <c r="AS37" t="str">
        <v>Cameroon</v>
      </c>
      <c r="AU37" t="str">
        <v>Australia</v>
      </c>
    </row>
    <row r="38" spans="1:47" x14ac:dyDescent="0.25">
      <c r="A38" t="str">
        <v>Canada</v>
      </c>
      <c r="B38">
        <f>_xlfn.XLOOKUP(A38,Table_4[Column3],Table_4[Rank],"")</f>
        <v>13</v>
      </c>
      <c r="C38">
        <f>_xlfn.XLOOKUP(A38,GDP__in_US___per_capita_by_country_or__territory[Column1.1],GDP__in_US___per_capita_by_country_or__territory[Rank],"")</f>
        <v>14</v>
      </c>
      <c r="D38">
        <f>_xlfn.XLOOKUP(A38,mw_parser_output__sr_only_border_0_clip_rect_0_0_0_0__clip_path_polygon_0px_0px[Country or territory],mw_parser_output__sr_only_border_0_clip_rect_0_0_0_0__clip_path_polygon_0px_0px[Rank2],"")</f>
        <v>13</v>
      </c>
      <c r="E38">
        <f>_xlfn.XLOOKUP(A38,World_Bank_Group__2022[Column1],World_Bank_Group__2022[Rank],"")</f>
        <v>29</v>
      </c>
      <c r="F38">
        <f>_xlfn.XLOOKUP(A38,Maternal_mortality_ratio_per_100_000_live_births__1[Column1.1],Maternal_mortality_ratio_per_100_000_live_births__1[Rank],"")</f>
        <v>45</v>
      </c>
      <c r="G38">
        <f>_xlfn.XLOOKUP(A38,Under_five_mortality__deaths_1_000_live_births__–_2020_estimates__1[Location.1],Under_five_mortality__deaths_1_000_live_births__–_2020_estimates__1[Rank],"")</f>
        <v>39</v>
      </c>
      <c r="H38">
        <f>_xlfn.XLOOKUP(A38,edit__The_Economist_Intelligence_Unit’s_quality_of_life_index__2005[Country or territory],edit__The_Economist_Intelligence_Unit’s_quality_of_life_index__2005[Rank],"")</f>
        <v>14</v>
      </c>
      <c r="I38">
        <f>_xlfn.XLOOKUP(A38,'Alphabetical Order'!$A$2:$A$216,'Alphabetical Order'!$B$2:$B$216,"")</f>
        <v>34</v>
      </c>
      <c r="J38">
        <f>_xlfn.XLOOKUP(A38,List_of_countries_and_territories_by_total_population[Location],List_of_countries_and_territories_by_total_population[Rank],"")</f>
        <v>36</v>
      </c>
      <c r="K38">
        <f>_xlfn.XLOOKUP(A38,Table_1[Country],Table_1[Overall Rank],"")</f>
        <v>8</v>
      </c>
      <c r="L38">
        <f>_xlfn.XLOOKUP(A38,Table_1[Country],Table_1[Math Rank],"")</f>
        <v>9</v>
      </c>
      <c r="M38">
        <f>_xlfn.XLOOKUP(A38,Table_1[Country],Table_1[Science Rank],"")</f>
        <v>8</v>
      </c>
      <c r="N38">
        <f>_xlfn.XLOOKUP(A38,Table_1[Country],Table_1[Reading Rank],"")</f>
        <v>8</v>
      </c>
      <c r="O38">
        <f>_xlfn.XLOOKUP(A38,Table_1__2[Column1],Table_1__2[Column2.1],"")</f>
        <v>14</v>
      </c>
      <c r="P38">
        <f>_xlfn.XLOOKUP(A38,Economic_Freedom_Index_31[Country],Economic_Freedom_Index_31[Rank],"")</f>
        <v>14</v>
      </c>
      <c r="Q38">
        <f>_xlfn.XLOOKUP(A38,Table_1__4[Column1.1],Table_1__4[Rank],"")</f>
        <v>34</v>
      </c>
      <c r="R38">
        <f>_xlfn.XLOOKUP(A38,Table_1__3[Country],Table_1__3[Rank],"")</f>
        <v>51</v>
      </c>
      <c r="S38">
        <f>_xlfn.XLOOKUP(A38,Table_2[Country],Table_2[2022 rank'[3']],"")</f>
        <v>6</v>
      </c>
      <c r="Y38" t="s">
        <v>2452</v>
      </c>
      <c r="Z38" t="s">
        <v>2463</v>
      </c>
      <c r="AA38" t="s">
        <v>109</v>
      </c>
      <c r="AK38" t="s">
        <v>49</v>
      </c>
      <c r="AS38" t="str">
        <v>Canada</v>
      </c>
      <c r="AU38" t="str">
        <v>Austria</v>
      </c>
    </row>
    <row r="39" spans="1:47" x14ac:dyDescent="0.25">
      <c r="A39" t="str">
        <v>Cape Verde</v>
      </c>
      <c r="B39">
        <f>_xlfn.XLOOKUP(A39,Table_4[Column3],Table_4[Rank],"")</f>
        <v>35</v>
      </c>
      <c r="C39">
        <f>_xlfn.XLOOKUP(A39,GDP__in_US___per_capita_by_country_or__territory[Column1.1],GDP__in_US___per_capita_by_country_or__territory[Rank],"")</f>
        <v>134</v>
      </c>
      <c r="D39">
        <f>_xlfn.XLOOKUP(A39,mw_parser_output__sr_only_border_0_clip_rect_0_0_0_0__clip_path_polygon_0px_0px[Country or territory],mw_parser_output__sr_only_border_0_clip_rect_0_0_0_0__clip_path_polygon_0px_0px[Rank2],"")</f>
        <v>111</v>
      </c>
      <c r="E39" t="str">
        <f>_xlfn.XLOOKUP(A39,World_Bank_Group__2022[Column1],World_Bank_Group__2022[Rank],"")</f>
        <v/>
      </c>
      <c r="F39">
        <f>_xlfn.XLOOKUP(A39,Maternal_mortality_ratio_per_100_000_live_births__1[Column1.1],Maternal_mortality_ratio_per_100_000_live_births__1[Rank],"")</f>
        <v>85</v>
      </c>
      <c r="G39">
        <f>_xlfn.XLOOKUP(A39,Under_five_mortality__deaths_1_000_live_births__–_2020_estimates__1[Location.1],Under_five_mortality__deaths_1_000_live_births__–_2020_estimates__1[Rank],"")</f>
        <v>90</v>
      </c>
      <c r="H39" t="str">
        <f>_xlfn.XLOOKUP(A39,edit__The_Economist_Intelligence_Unit’s_quality_of_life_index__2005[Country or territory],edit__The_Economist_Intelligence_Unit’s_quality_of_life_index__2005[Rank],"")</f>
        <v/>
      </c>
      <c r="I39">
        <f>_xlfn.XLOOKUP(A39,'Alphabetical Order'!$A$2:$A$216,'Alphabetical Order'!$B$2:$B$216,"")</f>
        <v>35</v>
      </c>
      <c r="J39">
        <f>_xlfn.XLOOKUP(A39,List_of_countries_and_territories_by_total_population[Location],List_of_countries_and_territories_by_total_population[Rank],"")</f>
        <v>174</v>
      </c>
      <c r="K39" t="str">
        <f>_xlfn.XLOOKUP(A39,Table_1[Country],Table_1[Overall Rank],"")</f>
        <v/>
      </c>
      <c r="L39" t="str">
        <f>_xlfn.XLOOKUP(A39,Table_1[Country],Table_1[Math Rank],"")</f>
        <v/>
      </c>
      <c r="M39" t="str">
        <f>_xlfn.XLOOKUP(A39,Table_1[Country],Table_1[Science Rank],"")</f>
        <v/>
      </c>
      <c r="N39" t="str">
        <f>_xlfn.XLOOKUP(A39,Table_1[Country],Table_1[Reading Rank],"")</f>
        <v/>
      </c>
      <c r="O39">
        <f>_xlfn.XLOOKUP(A39,Table_1__2[Column1],Table_1__2[Column2.1],"")</f>
        <v>41</v>
      </c>
      <c r="P39" t="str">
        <f>_xlfn.XLOOKUP(A39,Economic_Freedom_Index_31[Country],Economic_Freedom_Index_31[Rank],"")</f>
        <v/>
      </c>
      <c r="Q39" t="str">
        <f>_xlfn.XLOOKUP(A39,Table_1__4[Column1.1],Table_1__4[Rank],"")</f>
        <v/>
      </c>
      <c r="R39">
        <f>_xlfn.XLOOKUP(A39,Table_1__3[Country],Table_1__3[Rank],"")</f>
        <v>19</v>
      </c>
      <c r="S39" t="str">
        <f>_xlfn.XLOOKUP(A39,Table_2[Country],Table_2[2022 rank'[3']],"")</f>
        <v/>
      </c>
      <c r="Y39" t="s">
        <v>2452</v>
      </c>
      <c r="Z39" t="s">
        <v>2464</v>
      </c>
      <c r="AA39" t="s">
        <v>92</v>
      </c>
      <c r="AK39" t="s">
        <v>43</v>
      </c>
      <c r="AS39" t="str">
        <v>Cape Verde</v>
      </c>
      <c r="AU39" t="str">
        <v>Austria</v>
      </c>
    </row>
    <row r="40" spans="1:47" x14ac:dyDescent="0.25">
      <c r="A40" t="str">
        <v>Cayman Islands</v>
      </c>
      <c r="B40" t="str">
        <f>_xlfn.XLOOKUP(A40,Table_4[Column3],Table_4[Rank],"")</f>
        <v/>
      </c>
      <c r="C40" t="str">
        <f>_xlfn.XLOOKUP(A40,GDP__in_US___per_capita_by_country_or__territory[Column1.1],GDP__in_US___per_capita_by_country_or__territory[Rank],"")</f>
        <v/>
      </c>
      <c r="D40" t="str">
        <f>_xlfn.XLOOKUP(A40,mw_parser_output__sr_only_border_0_clip_rect_0_0_0_0__clip_path_polygon_0px_0px[Country or territory],mw_parser_output__sr_only_border_0_clip_rect_0_0_0_0__clip_path_polygon_0px_0px[Rank2],"")</f>
        <v/>
      </c>
      <c r="E40" t="str">
        <f>_xlfn.XLOOKUP(A40,World_Bank_Group__2022[Column1],World_Bank_Group__2022[Rank],"")</f>
        <v/>
      </c>
      <c r="F40" t="str">
        <f>_xlfn.XLOOKUP(A40,Maternal_mortality_ratio_per_100_000_live_births__1[Column1.1],Maternal_mortality_ratio_per_100_000_live_births__1[Rank],"")</f>
        <v/>
      </c>
      <c r="G40" t="str">
        <f>_xlfn.XLOOKUP(A40,Under_five_mortality__deaths_1_000_live_births__–_2020_estimates__1[Location.1],Under_five_mortality__deaths_1_000_live_births__–_2020_estimates__1[Rank],"")</f>
        <v/>
      </c>
      <c r="H40" t="str">
        <f>_xlfn.XLOOKUP(A40,edit__The_Economist_Intelligence_Unit’s_quality_of_life_index__2005[Country or territory],edit__The_Economist_Intelligence_Unit’s_quality_of_life_index__2005[Rank],"")</f>
        <v/>
      </c>
      <c r="I40">
        <f>_xlfn.XLOOKUP(A40,'Alphabetical Order'!$A$2:$A$216,'Alphabetical Order'!$B$2:$B$216,"")</f>
        <v>36</v>
      </c>
      <c r="J40" t="str">
        <f>_xlfn.XLOOKUP(A40,List_of_countries_and_territories_by_total_population[Location],List_of_countries_and_territories_by_total_population[Rank],"")</f>
        <v/>
      </c>
      <c r="K40" t="str">
        <f>_xlfn.XLOOKUP(A40,Table_1[Country],Table_1[Overall Rank],"")</f>
        <v/>
      </c>
      <c r="L40" t="str">
        <f>_xlfn.XLOOKUP(A40,Table_1[Country],Table_1[Math Rank],"")</f>
        <v/>
      </c>
      <c r="M40" t="str">
        <f>_xlfn.XLOOKUP(A40,Table_1[Country],Table_1[Science Rank],"")</f>
        <v/>
      </c>
      <c r="N40" t="str">
        <f>_xlfn.XLOOKUP(A40,Table_1[Country],Table_1[Reading Rank],"")</f>
        <v/>
      </c>
      <c r="O40" t="str">
        <f>_xlfn.XLOOKUP(A40,Table_1__2[Column1],Table_1__2[Column2.1],"")</f>
        <v/>
      </c>
      <c r="P40" t="str">
        <f>_xlfn.XLOOKUP(A40,Economic_Freedom_Index_31[Country],Economic_Freedom_Index_31[Rank],"")</f>
        <v/>
      </c>
      <c r="Q40" t="str">
        <f>_xlfn.XLOOKUP(A40,Table_1__4[Column1.1],Table_1__4[Rank],"")</f>
        <v/>
      </c>
      <c r="R40">
        <f>_xlfn.XLOOKUP(A40,Table_1__3[Country],Table_1__3[Rank],"")</f>
        <v>70</v>
      </c>
      <c r="S40" t="str">
        <f>_xlfn.XLOOKUP(A40,Table_2[Country],Table_2[2022 rank'[3']],"")</f>
        <v/>
      </c>
      <c r="Y40" t="s">
        <v>2452</v>
      </c>
      <c r="Z40" t="s">
        <v>2465</v>
      </c>
      <c r="AA40" t="s">
        <v>120</v>
      </c>
      <c r="AK40" t="s">
        <v>59</v>
      </c>
      <c r="AS40" t="str">
        <v>Cayman Islands</v>
      </c>
      <c r="AU40" t="str">
        <v>Austria</v>
      </c>
    </row>
    <row r="41" spans="1:47" x14ac:dyDescent="0.25">
      <c r="A41" t="str">
        <v>Central African Republic</v>
      </c>
      <c r="B41">
        <f>_xlfn.XLOOKUP(A41,Table_4[Column3],Table_4[Rank],"")</f>
        <v>164</v>
      </c>
      <c r="C41" t="str">
        <f>_xlfn.XLOOKUP(A41,GDP__in_US___per_capita_by_country_or__territory[Column1.1],GDP__in_US___per_capita_by_country_or__territory[Rank],"")</f>
        <v/>
      </c>
      <c r="D41">
        <f>_xlfn.XLOOKUP(A41,mw_parser_output__sr_only_border_0_clip_rect_0_0_0_0__clip_path_polygon_0px_0px[Country or territory],mw_parser_output__sr_only_border_0_clip_rect_0_0_0_0__clip_path_polygon_0px_0px[Rank2],"")</f>
        <v>164</v>
      </c>
      <c r="E41">
        <f>_xlfn.XLOOKUP(A41,World_Bank_Group__2022[Column1],World_Bank_Group__2022[Rank],"")</f>
        <v>197</v>
      </c>
      <c r="F41">
        <f>_xlfn.XLOOKUP(A41,Maternal_mortality_ratio_per_100_000_live_births__1[Column1.1],Maternal_mortality_ratio_per_100_000_live_births__1[Rank],"")</f>
        <v>182</v>
      </c>
      <c r="G41">
        <f>_xlfn.XLOOKUP(A41,Under_five_mortality__deaths_1_000_live_births__–_2020_estimates__1[Location.1],Under_five_mortality__deaths_1_000_live_births__–_2020_estimates__1[Rank],"")</f>
        <v>189</v>
      </c>
      <c r="H41" t="str">
        <f>_xlfn.XLOOKUP(A41,edit__The_Economist_Intelligence_Unit’s_quality_of_life_index__2005[Country or territory],edit__The_Economist_Intelligence_Unit’s_quality_of_life_index__2005[Rank],"")</f>
        <v/>
      </c>
      <c r="I41">
        <f>_xlfn.XLOOKUP(A41,'Alphabetical Order'!$A$2:$A$216,'Alphabetical Order'!$B$2:$B$216,"")</f>
        <v>37</v>
      </c>
      <c r="J41">
        <f>_xlfn.XLOOKUP(A41,List_of_countries_and_territories_by_total_population[Location],List_of_countries_and_territories_by_total_population[Rank],"")</f>
        <v>110</v>
      </c>
      <c r="K41" t="str">
        <f>_xlfn.XLOOKUP(A41,Table_1[Country],Table_1[Overall Rank],"")</f>
        <v/>
      </c>
      <c r="L41" t="str">
        <f>_xlfn.XLOOKUP(A41,Table_1[Country],Table_1[Math Rank],"")</f>
        <v/>
      </c>
      <c r="M41" t="str">
        <f>_xlfn.XLOOKUP(A41,Table_1[Country],Table_1[Science Rank],"")</f>
        <v/>
      </c>
      <c r="N41" t="str">
        <f>_xlfn.XLOOKUP(A41,Table_1[Country],Table_1[Reading Rank],"")</f>
        <v/>
      </c>
      <c r="O41">
        <f>_xlfn.XLOOKUP(A41,Table_1__2[Column1],Table_1__2[Column2.1],"")</f>
        <v>76</v>
      </c>
      <c r="P41">
        <f>_xlfn.XLOOKUP(A41,Economic_Freedom_Index_31[Country],Economic_Freedom_Index_31[Rank],"")</f>
        <v>168</v>
      </c>
      <c r="Q41" t="str">
        <f>_xlfn.XLOOKUP(A41,Table_1__4[Column1.1],Table_1__4[Rank],"")</f>
        <v/>
      </c>
      <c r="R41">
        <f>_xlfn.XLOOKUP(A41,Table_1__3[Country],Table_1__3[Rank],"")</f>
        <v>194</v>
      </c>
      <c r="S41" t="str">
        <f>_xlfn.XLOOKUP(A41,Table_2[Country],Table_2[2022 rank'[3']],"")</f>
        <v/>
      </c>
      <c r="Y41" t="s">
        <v>2452</v>
      </c>
      <c r="Z41" t="s">
        <v>2466</v>
      </c>
      <c r="AA41" t="s">
        <v>199</v>
      </c>
      <c r="AK41" t="s">
        <v>18</v>
      </c>
      <c r="AS41" t="str">
        <v>Central African Republic</v>
      </c>
      <c r="AU41" t="str">
        <v>Austria</v>
      </c>
    </row>
    <row r="42" spans="1:47" x14ac:dyDescent="0.25">
      <c r="A42" t="str">
        <v>Chad</v>
      </c>
      <c r="B42">
        <f>_xlfn.XLOOKUP(A42,Table_4[Column3],Table_4[Rank],"")</f>
        <v>161</v>
      </c>
      <c r="C42">
        <f>_xlfn.XLOOKUP(A42,GDP__in_US___per_capita_by_country_or__territory[Column1.1],GDP__in_US___per_capita_by_country_or__territory[Rank],"")</f>
        <v>183</v>
      </c>
      <c r="D42" t="str">
        <f>_xlfn.XLOOKUP(A42,mw_parser_output__sr_only_border_0_clip_rect_0_0_0_0__clip_path_polygon_0px_0px[Country or territory],mw_parser_output__sr_only_border_0_clip_rect_0_0_0_0__clip_path_polygon_0px_0px[Rank2],"")</f>
        <v/>
      </c>
      <c r="E42">
        <f>_xlfn.XLOOKUP(A42,World_Bank_Group__2022[Column1],World_Bank_Group__2022[Rank],"")</f>
        <v>200</v>
      </c>
      <c r="F42">
        <f>_xlfn.XLOOKUP(A42,Maternal_mortality_ratio_per_100_000_live_births__1[Column1.1],Maternal_mortality_ratio_per_100_000_live_births__1[Rank],"")</f>
        <v>184</v>
      </c>
      <c r="G42">
        <f>_xlfn.XLOOKUP(A42,Under_five_mortality__deaths_1_000_live_births__–_2020_estimates__1[Location.1],Under_five_mortality__deaths_1_000_live_births__–_2020_estimates__1[Rank],"")</f>
        <v>191</v>
      </c>
      <c r="H42" t="str">
        <f>_xlfn.XLOOKUP(A42,edit__The_Economist_Intelligence_Unit’s_quality_of_life_index__2005[Country or territory],edit__The_Economist_Intelligence_Unit’s_quality_of_life_index__2005[Rank],"")</f>
        <v/>
      </c>
      <c r="I42">
        <f>_xlfn.XLOOKUP(A42,'Alphabetical Order'!$A$2:$A$216,'Alphabetical Order'!$B$2:$B$216,"")</f>
        <v>38</v>
      </c>
      <c r="J42">
        <f>_xlfn.XLOOKUP(A42,List_of_countries_and_territories_by_total_population[Location],List_of_countries_and_territories_by_total_population[Rank],"")</f>
        <v>68</v>
      </c>
      <c r="K42" t="str">
        <f>_xlfn.XLOOKUP(A42,Table_1[Country],Table_1[Overall Rank],"")</f>
        <v/>
      </c>
      <c r="L42" t="str">
        <f>_xlfn.XLOOKUP(A42,Table_1[Country],Table_1[Math Rank],"")</f>
        <v/>
      </c>
      <c r="M42" t="str">
        <f>_xlfn.XLOOKUP(A42,Table_1[Country],Table_1[Science Rank],"")</f>
        <v/>
      </c>
      <c r="N42" t="str">
        <f>_xlfn.XLOOKUP(A42,Table_1[Country],Table_1[Reading Rank],"")</f>
        <v/>
      </c>
      <c r="O42">
        <f>_xlfn.XLOOKUP(A42,Table_1__2[Column1],Table_1__2[Column2.1],"")</f>
        <v>96</v>
      </c>
      <c r="P42">
        <f>_xlfn.XLOOKUP(A42,Economic_Freedom_Index_31[Country],Economic_Freedom_Index_31[Rank],"")</f>
        <v>146</v>
      </c>
      <c r="Q42" t="str">
        <f>_xlfn.XLOOKUP(A42,Table_1__4[Column1.1],Table_1__4[Rank],"")</f>
        <v/>
      </c>
      <c r="R42">
        <f>_xlfn.XLOOKUP(A42,Table_1__3[Country],Table_1__3[Rank],"")</f>
        <v>107</v>
      </c>
      <c r="S42" t="str">
        <f>_xlfn.XLOOKUP(A42,Table_2[Country],Table_2[2022 rank'[3']],"")</f>
        <v/>
      </c>
      <c r="Y42" t="s">
        <v>2452</v>
      </c>
      <c r="Z42" t="s">
        <v>2467</v>
      </c>
      <c r="AA42" t="s">
        <v>74</v>
      </c>
      <c r="AK42" t="s">
        <v>6</v>
      </c>
      <c r="AS42" t="str">
        <v>Chad</v>
      </c>
      <c r="AU42" t="str">
        <v>Azerbaijan</v>
      </c>
    </row>
    <row r="43" spans="1:47" x14ac:dyDescent="0.25">
      <c r="A43" t="str">
        <v>Channel Islands</v>
      </c>
      <c r="B43" t="str">
        <f>_xlfn.XLOOKUP(A43,Table_4[Column3],Table_4[Rank],"")</f>
        <v/>
      </c>
      <c r="C43" t="str">
        <f>_xlfn.XLOOKUP(A43,GDP__in_US___per_capita_by_country_or__territory[Column1.1],GDP__in_US___per_capita_by_country_or__territory[Rank],"")</f>
        <v/>
      </c>
      <c r="D43" t="str">
        <f>_xlfn.XLOOKUP(A43,mw_parser_output__sr_only_border_0_clip_rect_0_0_0_0__clip_path_polygon_0px_0px[Country or territory],mw_parser_output__sr_only_border_0_clip_rect_0_0_0_0__clip_path_polygon_0px_0px[Rank2],"")</f>
        <v/>
      </c>
      <c r="E43">
        <f>_xlfn.XLOOKUP(A43,World_Bank_Group__2022[Column1],World_Bank_Group__2022[Rank],"")</f>
        <v>25</v>
      </c>
      <c r="F43" t="str">
        <f>_xlfn.XLOOKUP(A43,Maternal_mortality_ratio_per_100_000_live_births__1[Column1.1],Maternal_mortality_ratio_per_100_000_live_births__1[Rank],"")</f>
        <v/>
      </c>
      <c r="G43" t="str">
        <f>_xlfn.XLOOKUP(A43,Under_five_mortality__deaths_1_000_live_births__–_2020_estimates__1[Location.1],Under_five_mortality__deaths_1_000_live_births__–_2020_estimates__1[Rank],"")</f>
        <v/>
      </c>
      <c r="H43" t="str">
        <f>_xlfn.XLOOKUP(A43,edit__The_Economist_Intelligence_Unit’s_quality_of_life_index__2005[Country or territory],edit__The_Economist_Intelligence_Unit’s_quality_of_life_index__2005[Rank],"")</f>
        <v/>
      </c>
      <c r="I43">
        <f>_xlfn.XLOOKUP(A43,'Alphabetical Order'!$A$2:$A$216,'Alphabetical Order'!$B$2:$B$216,"")</f>
        <v>39</v>
      </c>
      <c r="J43" t="str">
        <f>_xlfn.XLOOKUP(A43,List_of_countries_and_territories_by_total_population[Location],List_of_countries_and_territories_by_total_population[Rank],"")</f>
        <v/>
      </c>
      <c r="K43" t="str">
        <f>_xlfn.XLOOKUP(A43,Table_1[Country],Table_1[Overall Rank],"")</f>
        <v/>
      </c>
      <c r="L43" t="str">
        <f>_xlfn.XLOOKUP(A43,Table_1[Country],Table_1[Math Rank],"")</f>
        <v/>
      </c>
      <c r="M43" t="str">
        <f>_xlfn.XLOOKUP(A43,Table_1[Country],Table_1[Science Rank],"")</f>
        <v/>
      </c>
      <c r="N43" t="str">
        <f>_xlfn.XLOOKUP(A43,Table_1[Country],Table_1[Reading Rank],"")</f>
        <v/>
      </c>
      <c r="O43" t="str">
        <f>_xlfn.XLOOKUP(A43,Table_1__2[Column1],Table_1__2[Column2.1],"")</f>
        <v/>
      </c>
      <c r="P43" t="str">
        <f>_xlfn.XLOOKUP(A43,Economic_Freedom_Index_31[Country],Economic_Freedom_Index_31[Rank],"")</f>
        <v/>
      </c>
      <c r="Q43" t="str">
        <f>_xlfn.XLOOKUP(A43,Table_1__4[Column1.1],Table_1__4[Rank],"")</f>
        <v/>
      </c>
      <c r="R43" t="str">
        <f>_xlfn.XLOOKUP(A43,Table_1__3[Country],Table_1__3[Rank],"")</f>
        <v/>
      </c>
      <c r="S43" t="str">
        <f>_xlfn.XLOOKUP(A43,Table_2[Country],Table_2[2022 rank'[3']],"")</f>
        <v/>
      </c>
      <c r="Y43" t="s">
        <v>2452</v>
      </c>
      <c r="Z43" t="s">
        <v>2468</v>
      </c>
      <c r="AA43" t="s">
        <v>76</v>
      </c>
      <c r="AK43" t="s">
        <v>89</v>
      </c>
      <c r="AS43" t="str">
        <v>Channel Islands</v>
      </c>
      <c r="AU43" t="str">
        <v>Azerbaijan</v>
      </c>
    </row>
    <row r="44" spans="1:47" x14ac:dyDescent="0.25">
      <c r="A44" t="str">
        <v>Chile</v>
      </c>
      <c r="B44">
        <f>_xlfn.XLOOKUP(A44,Table_4[Column3],Table_4[Rank],"")</f>
        <v>25</v>
      </c>
      <c r="C44">
        <f>_xlfn.XLOOKUP(A44,GDP__in_US___per_capita_by_country_or__territory[Column1.1],GDP__in_US___per_capita_by_country_or__territory[Rank],"")</f>
        <v>62</v>
      </c>
      <c r="D44">
        <f>_xlfn.XLOOKUP(A44,mw_parser_output__sr_only_border_0_clip_rect_0_0_0_0__clip_path_polygon_0px_0px[Country or territory],mw_parser_output__sr_only_border_0_clip_rect_0_0_0_0__clip_path_polygon_0px_0px[Rank2],"")</f>
        <v>34</v>
      </c>
      <c r="E44">
        <f>_xlfn.XLOOKUP(A44,World_Bank_Group__2022[Column1],World_Bank_Group__2022[Rank],"")</f>
        <v>43</v>
      </c>
      <c r="F44">
        <f>_xlfn.XLOOKUP(A44,Maternal_mortality_ratio_per_100_000_live_births__1[Column1.1],Maternal_mortality_ratio_per_100_000_live_births__1[Rank],"")</f>
        <v>50</v>
      </c>
      <c r="G44">
        <f>_xlfn.XLOOKUP(A44,Under_five_mortality__deaths_1_000_live_births__–_2020_estimates__1[Location.1],Under_five_mortality__deaths_1_000_live_births__–_2020_estimates__1[Rank],"")</f>
        <v>53</v>
      </c>
      <c r="H44">
        <f>_xlfn.XLOOKUP(A44,edit__The_Economist_Intelligence_Unit’s_quality_of_life_index__2005[Country or territory],edit__The_Economist_Intelligence_Unit’s_quality_of_life_index__2005[Rank],"")</f>
        <v>31</v>
      </c>
      <c r="I44">
        <f>_xlfn.XLOOKUP(A44,'Alphabetical Order'!$A$2:$A$216,'Alphabetical Order'!$B$2:$B$216,"")</f>
        <v>40</v>
      </c>
      <c r="J44">
        <f>_xlfn.XLOOKUP(A44,List_of_countries_and_territories_by_total_population[Location],List_of_countries_and_territories_by_total_population[Rank],"")</f>
        <v>64</v>
      </c>
      <c r="K44">
        <f>_xlfn.XLOOKUP(A44,Table_1[Country],Table_1[Overall Rank],"")</f>
        <v>44</v>
      </c>
      <c r="L44">
        <f>_xlfn.XLOOKUP(A44,Table_1[Country],Table_1[Math Rank],"")</f>
        <v>52</v>
      </c>
      <c r="M44">
        <f>_xlfn.XLOOKUP(A44,Table_1[Country],Table_1[Science Rank],"")</f>
        <v>43</v>
      </c>
      <c r="N44">
        <f>_xlfn.XLOOKUP(A44,Table_1[Country],Table_1[Reading Rank],"")</f>
        <v>37</v>
      </c>
      <c r="O44">
        <f>_xlfn.XLOOKUP(A44,Table_1__2[Column1],Table_1__2[Column2.1],"")</f>
        <v>52</v>
      </c>
      <c r="P44">
        <f>_xlfn.XLOOKUP(A44,Economic_Freedom_Index_31[Country],Economic_Freedom_Index_31[Rank],"")</f>
        <v>22</v>
      </c>
      <c r="Q44">
        <f>_xlfn.XLOOKUP(A44,Table_1__4[Column1.1],Table_1__4[Rank],"")</f>
        <v>93</v>
      </c>
      <c r="R44">
        <f>_xlfn.XLOOKUP(A44,Table_1__3[Country],Table_1__3[Rank],"")</f>
        <v>188</v>
      </c>
      <c r="S44">
        <f>_xlfn.XLOOKUP(A44,Table_2[Country],Table_2[2022 rank'[3']],"")</f>
        <v>33</v>
      </c>
      <c r="Y44" t="s">
        <v>2452</v>
      </c>
      <c r="Z44" t="s">
        <v>2469</v>
      </c>
      <c r="AA44" t="s">
        <v>150</v>
      </c>
      <c r="AK44" t="s">
        <v>33</v>
      </c>
      <c r="AS44" t="str">
        <v>Chile</v>
      </c>
      <c r="AU44" t="str">
        <v>Azerbaijan</v>
      </c>
    </row>
    <row r="45" spans="1:47" x14ac:dyDescent="0.25">
      <c r="A45" t="str">
        <v>China</v>
      </c>
      <c r="B45">
        <f>_xlfn.XLOOKUP(A45,Table_4[Column3],Table_4[Rank],"")</f>
        <v>148</v>
      </c>
      <c r="C45">
        <f>_xlfn.XLOOKUP(A45,GDP__in_US___per_capita_by_country_or__territory[Column1.1],GDP__in_US___per_capita_by_country_or__territory[Rank],"")</f>
        <v>64</v>
      </c>
      <c r="D45">
        <f>_xlfn.XLOOKUP(A45,mw_parser_output__sr_only_border_0_clip_rect_0_0_0_0__clip_path_polygon_0px_0px[Country or territory],mw_parser_output__sr_only_border_0_clip_rect_0_0_0_0__clip_path_polygon_0px_0px[Rank2],"")</f>
        <v>61</v>
      </c>
      <c r="E45">
        <f>_xlfn.XLOOKUP(A45,World_Bank_Group__2022[Column1],World_Bank_Group__2022[Rank],"")</f>
        <v>48</v>
      </c>
      <c r="F45">
        <f>_xlfn.XLOOKUP(A45,Maternal_mortality_ratio_per_100_000_live_births__1[Column1.1],Maternal_mortality_ratio_per_100_000_live_births__1[Rank],"")</f>
        <v>69</v>
      </c>
      <c r="G45">
        <f>_xlfn.XLOOKUP(A45,Under_five_mortality__deaths_1_000_live_births__–_2020_estimates__1[Location.1],Under_five_mortality__deaths_1_000_live_births__–_2020_estimates__1[Rank],"")</f>
        <v>59</v>
      </c>
      <c r="H45">
        <f>_xlfn.XLOOKUP(A45,edit__The_Economist_Intelligence_Unit’s_quality_of_life_index__2005[Country or territory],edit__The_Economist_Intelligence_Unit’s_quality_of_life_index__2005[Rank],"")</f>
        <v>60</v>
      </c>
      <c r="I45">
        <f>_xlfn.XLOOKUP(A45,'Alphabetical Order'!$A$2:$A$216,'Alphabetical Order'!$B$2:$B$216,"")</f>
        <v>41</v>
      </c>
      <c r="J45">
        <f>_xlfn.XLOOKUP(A45,List_of_countries_and_territories_by_total_population[Location],List_of_countries_and_territories_by_total_population[Rank],"")</f>
        <v>1</v>
      </c>
      <c r="K45">
        <f>_xlfn.XLOOKUP(A45,Table_1[Country],Table_1[Overall Rank],"")</f>
        <v>2</v>
      </c>
      <c r="L45">
        <f>_xlfn.XLOOKUP(A45,Table_1[Country],Table_1[Math Rank],"")</f>
        <v>2</v>
      </c>
      <c r="M45">
        <f>_xlfn.XLOOKUP(A45,Table_1[Country],Table_1[Science Rank],"")</f>
        <v>3</v>
      </c>
      <c r="N45">
        <f>_xlfn.XLOOKUP(A45,Table_1[Country],Table_1[Reading Rank],"")</f>
        <v>7</v>
      </c>
      <c r="O45">
        <f>_xlfn.XLOOKUP(A45,Table_1__2[Column1],Table_1__2[Column2.1],"")</f>
        <v>172</v>
      </c>
      <c r="P45">
        <f>_xlfn.XLOOKUP(A45,Economic_Freedom_Index_31[Country],Economic_Freedom_Index_31[Rank],"")</f>
        <v>157</v>
      </c>
      <c r="Q45">
        <f>_xlfn.XLOOKUP(A45,Table_1__4[Column1.1],Table_1__4[Rank],"")</f>
        <v>71</v>
      </c>
      <c r="R45">
        <f>_xlfn.XLOOKUP(A45,Table_1__3[Country],Table_1__3[Rank],"")</f>
        <v>160</v>
      </c>
      <c r="S45" t="str">
        <f>_xlfn.XLOOKUP(A45,Table_2[Country],Table_2[2022 rank'[3']],"")</f>
        <v/>
      </c>
      <c r="Y45" t="s">
        <v>2452</v>
      </c>
      <c r="Z45" t="s">
        <v>2470</v>
      </c>
      <c r="AA45" t="s">
        <v>96</v>
      </c>
      <c r="AK45" t="s">
        <v>47</v>
      </c>
      <c r="AS45" t="str">
        <v>China</v>
      </c>
      <c r="AU45" t="str">
        <v>Azerbaijan</v>
      </c>
    </row>
    <row r="46" spans="1:47" x14ac:dyDescent="0.25">
      <c r="A46" t="str">
        <v>Colombia</v>
      </c>
      <c r="B46">
        <f>_xlfn.XLOOKUP(A46,Table_4[Column3],Table_4[Rank],"")</f>
        <v>55</v>
      </c>
      <c r="C46">
        <f>_xlfn.XLOOKUP(A46,GDP__in_US___per_capita_by_country_or__territory[Column1.1],GDP__in_US___per_capita_by_country_or__territory[Rank],"")</f>
        <v>97</v>
      </c>
      <c r="D46">
        <f>_xlfn.XLOOKUP(A46,mw_parser_output__sr_only_border_0_clip_rect_0_0_0_0__clip_path_polygon_0px_0px[Country or territory],mw_parser_output__sr_only_border_0_clip_rect_0_0_0_0__clip_path_polygon_0px_0px[Rank2],"")</f>
        <v>73</v>
      </c>
      <c r="E46">
        <f>_xlfn.XLOOKUP(A46,World_Bank_Group__2022[Column1],World_Bank_Group__2022[Rank],"")</f>
        <v>96</v>
      </c>
      <c r="F46">
        <f>_xlfn.XLOOKUP(A46,Maternal_mortality_ratio_per_100_000_live_births__1[Column1.1],Maternal_mortality_ratio_per_100_000_live_births__1[Rank],"")</f>
        <v>107</v>
      </c>
      <c r="G46">
        <f>_xlfn.XLOOKUP(A46,Under_five_mortality__deaths_1_000_live_births__–_2020_estimates__1[Location.1],Under_five_mortality__deaths_1_000_live_births__–_2020_estimates__1[Rank],"")</f>
        <v>84</v>
      </c>
      <c r="H46">
        <f>_xlfn.XLOOKUP(A46,edit__The_Economist_Intelligence_Unit’s_quality_of_life_index__2005[Country or territory],edit__The_Economist_Intelligence_Unit’s_quality_of_life_index__2005[Rank],"")</f>
        <v>54</v>
      </c>
      <c r="I46">
        <f>_xlfn.XLOOKUP(A46,'Alphabetical Order'!$A$2:$A$216,'Alphabetical Order'!$B$2:$B$216,"")</f>
        <v>42</v>
      </c>
      <c r="J46">
        <f>_xlfn.XLOOKUP(A46,List_of_countries_and_territories_by_total_population[Location],List_of_countries_and_territories_by_total_population[Rank],"")</f>
        <v>27</v>
      </c>
      <c r="K46">
        <f>_xlfn.XLOOKUP(A46,Table_1[Country],Table_1[Overall Rank],"")</f>
        <v>59</v>
      </c>
      <c r="L46">
        <f>_xlfn.XLOOKUP(A46,Table_1[Country],Table_1[Math Rank],"")</f>
        <v>64</v>
      </c>
      <c r="M46">
        <f>_xlfn.XLOOKUP(A46,Table_1[Country],Table_1[Science Rank],"")</f>
        <v>54</v>
      </c>
      <c r="N46">
        <f>_xlfn.XLOOKUP(A46,Table_1[Country],Table_1[Reading Rank],"")</f>
        <v>54</v>
      </c>
      <c r="O46">
        <f>_xlfn.XLOOKUP(A46,Table_1__2[Column1],Table_1__2[Column2.1],"")</f>
        <v>119</v>
      </c>
      <c r="P46">
        <f>_xlfn.XLOOKUP(A46,Economic_Freedom_Index_31[Country],Economic_Freedom_Index_31[Rank],"")</f>
        <v>60</v>
      </c>
      <c r="Q46">
        <f>_xlfn.XLOOKUP(A46,Table_1__4[Column1.1],Table_1__4[Rank],"")</f>
        <v>74</v>
      </c>
      <c r="R46">
        <f>_xlfn.XLOOKUP(A46,Table_1__3[Country],Table_1__3[Rank],"")</f>
        <v>151</v>
      </c>
      <c r="S46" t="str">
        <f>_xlfn.XLOOKUP(A46,Table_2[Country],Table_2[2022 rank'[3']],"")</f>
        <v/>
      </c>
      <c r="Y46" t="s">
        <v>2452</v>
      </c>
      <c r="Z46" t="s">
        <v>2471</v>
      </c>
      <c r="AA46" t="s">
        <v>148</v>
      </c>
      <c r="AS46" t="str">
        <v>Colombia</v>
      </c>
      <c r="AU46" t="str">
        <v>Bahamas</v>
      </c>
    </row>
    <row r="47" spans="1:47" x14ac:dyDescent="0.25">
      <c r="A47" t="str">
        <v>Comoros</v>
      </c>
      <c r="B47">
        <f>_xlfn.XLOOKUP(A47,Table_4[Column3],Table_4[Rank],"")</f>
        <v>122</v>
      </c>
      <c r="C47">
        <f>_xlfn.XLOOKUP(A47,GDP__in_US___per_capita_by_country_or__territory[Column1.1],GDP__in_US___per_capita_by_country_or__territory[Rank],"")</f>
        <v>165</v>
      </c>
      <c r="D47">
        <f>_xlfn.XLOOKUP(A47,mw_parser_output__sr_only_border_0_clip_rect_0_0_0_0__clip_path_polygon_0px_0px[Country or territory],mw_parser_output__sr_only_border_0_clip_rect_0_0_0_0__clip_path_polygon_0px_0px[Rank2],"")</f>
        <v>130</v>
      </c>
      <c r="E47">
        <f>_xlfn.XLOOKUP(A47,World_Bank_Group__2022[Column1],World_Bank_Group__2022[Rank],"")</f>
        <v>166</v>
      </c>
      <c r="F47">
        <f>_xlfn.XLOOKUP(A47,Maternal_mortality_ratio_per_100_000_live_births__1[Column1.1],Maternal_mortality_ratio_per_100_000_live_births__1[Rank],"")</f>
        <v>143</v>
      </c>
      <c r="G47">
        <f>_xlfn.XLOOKUP(A47,Under_five_mortality__deaths_1_000_live_births__–_2020_estimates__1[Location.1],Under_five_mortality__deaths_1_000_live_births__–_2020_estimates__1[Rank],"")</f>
        <v>169</v>
      </c>
      <c r="H47" t="str">
        <f>_xlfn.XLOOKUP(A47,edit__The_Economist_Intelligence_Unit’s_quality_of_life_index__2005[Country or territory],edit__The_Economist_Intelligence_Unit’s_quality_of_life_index__2005[Rank],"")</f>
        <v/>
      </c>
      <c r="I47">
        <f>_xlfn.XLOOKUP(A47,'Alphabetical Order'!$A$2:$A$216,'Alphabetical Order'!$B$2:$B$216,"")</f>
        <v>43</v>
      </c>
      <c r="J47">
        <f>_xlfn.XLOOKUP(A47,List_of_countries_and_territories_by_total_population[Location],List_of_countries_and_territories_by_total_population[Rank],"")</f>
        <v>163</v>
      </c>
      <c r="K47" t="str">
        <f>_xlfn.XLOOKUP(A47,Table_1[Country],Table_1[Overall Rank],"")</f>
        <v/>
      </c>
      <c r="L47" t="str">
        <f>_xlfn.XLOOKUP(A47,Table_1[Country],Table_1[Math Rank],"")</f>
        <v/>
      </c>
      <c r="M47" t="str">
        <f>_xlfn.XLOOKUP(A47,Table_1[Country],Table_1[Science Rank],"")</f>
        <v/>
      </c>
      <c r="N47" t="str">
        <f>_xlfn.XLOOKUP(A47,Table_1[Country],Table_1[Reading Rank],"")</f>
        <v/>
      </c>
      <c r="O47">
        <f>_xlfn.XLOOKUP(A47,Table_1__2[Column1],Table_1__2[Column2.1],"")</f>
        <v>71</v>
      </c>
      <c r="P47">
        <f>_xlfn.XLOOKUP(A47,Economic_Freedom_Index_31[Country],Economic_Freedom_Index_31[Rank],"")</f>
        <v>143</v>
      </c>
      <c r="Q47" t="str">
        <f>_xlfn.XLOOKUP(A47,Table_1__4[Column1.1],Table_1__4[Rank],"")</f>
        <v/>
      </c>
      <c r="R47">
        <f>_xlfn.XLOOKUP(A47,Table_1__3[Country],Table_1__3[Rank],"")</f>
        <v>59</v>
      </c>
      <c r="S47" t="str">
        <f>_xlfn.XLOOKUP(A47,Table_2[Country],Table_2[2022 rank'[3']],"")</f>
        <v/>
      </c>
      <c r="Y47" t="s">
        <v>2452</v>
      </c>
      <c r="Z47" t="s">
        <v>2472</v>
      </c>
      <c r="AA47" t="s">
        <v>73</v>
      </c>
      <c r="AS47" t="str">
        <v>Comoros</v>
      </c>
      <c r="AU47" t="str">
        <v>Bahamas</v>
      </c>
    </row>
    <row r="48" spans="1:47" x14ac:dyDescent="0.25">
      <c r="A48" t="str">
        <v>Congo</v>
      </c>
      <c r="B48">
        <f>_xlfn.XLOOKUP(A48,Table_4[Column3],Table_4[Rank],"")</f>
        <v>131</v>
      </c>
      <c r="C48">
        <f>_xlfn.XLOOKUP(A48,GDP__in_US___per_capita_by_country_or__territory[Column1.1],GDP__in_US___per_capita_by_country_or__territory[Rank],"")</f>
        <v>138</v>
      </c>
      <c r="D48">
        <f>_xlfn.XLOOKUP(A48,mw_parser_output__sr_only_border_0_clip_rect_0_0_0_0__clip_path_polygon_0px_0px[Country or territory],mw_parser_output__sr_only_border_0_clip_rect_0_0_0_0__clip_path_polygon_0px_0px[Rank2],"")</f>
        <v>127</v>
      </c>
      <c r="E48">
        <f>_xlfn.XLOOKUP(A48,World_Bank_Group__2022[Column1],World_Bank_Group__2022[Rank],"")</f>
        <v>168</v>
      </c>
      <c r="F48">
        <f>_xlfn.XLOOKUP(A48,Maternal_mortality_ratio_per_100_000_live_births__1[Column1.1],Maternal_mortality_ratio_per_100_000_live_births__1[Rank],"")</f>
        <v>157</v>
      </c>
      <c r="G48">
        <f>_xlfn.XLOOKUP(A48,Under_five_mortality__deaths_1_000_live_births__–_2020_estimates__1[Location.1],Under_five_mortality__deaths_1_000_live_births__–_2020_estimates__1[Rank],"")</f>
        <v>153</v>
      </c>
      <c r="H48" t="str">
        <f>_xlfn.XLOOKUP(A48,edit__The_Economist_Intelligence_Unit’s_quality_of_life_index__2005[Country or territory],edit__The_Economist_Intelligence_Unit’s_quality_of_life_index__2005[Rank],"")</f>
        <v/>
      </c>
      <c r="I48">
        <f>_xlfn.XLOOKUP(A48,'Alphabetical Order'!$A$2:$A$216,'Alphabetical Order'!$B$2:$B$216,"")</f>
        <v>44</v>
      </c>
      <c r="J48">
        <f>_xlfn.XLOOKUP(A48,List_of_countries_and_territories_by_total_population[Location],List_of_countries_and_territories_by_total_population[Rank],"")</f>
        <v>113</v>
      </c>
      <c r="K48" t="str">
        <f>_xlfn.XLOOKUP(A48,Table_1[Country],Table_1[Overall Rank],"")</f>
        <v/>
      </c>
      <c r="L48" t="str">
        <f>_xlfn.XLOOKUP(A48,Table_1[Country],Table_1[Math Rank],"")</f>
        <v/>
      </c>
      <c r="M48" t="str">
        <f>_xlfn.XLOOKUP(A48,Table_1[Country],Table_1[Science Rank],"")</f>
        <v/>
      </c>
      <c r="N48" t="str">
        <f>_xlfn.XLOOKUP(A48,Table_1[Country],Table_1[Reading Rank],"")</f>
        <v/>
      </c>
      <c r="O48">
        <f>_xlfn.XLOOKUP(A48,Table_1__2[Column1],Table_1__2[Column2.1],"")</f>
        <v>69</v>
      </c>
      <c r="P48">
        <f>_xlfn.XLOOKUP(A48,Economic_Freedom_Index_31[Country],Economic_Freedom_Index_31[Rank],"")</f>
        <v>154</v>
      </c>
      <c r="Q48" t="str">
        <f>_xlfn.XLOOKUP(A48,Table_1__4[Column1.1],Table_1__4[Rank],"")</f>
        <v/>
      </c>
      <c r="R48">
        <f>_xlfn.XLOOKUP(A48,Table_1__3[Country],Table_1__3[Rank],"")</f>
        <v>208</v>
      </c>
      <c r="S48" t="str">
        <f>_xlfn.XLOOKUP(A48,Table_2[Country],Table_2[2022 rank'[3']],"")</f>
        <v/>
      </c>
      <c r="Y48" t="s">
        <v>2452</v>
      </c>
      <c r="Z48" t="s">
        <v>2473</v>
      </c>
      <c r="AA48" t="s">
        <v>100</v>
      </c>
      <c r="AS48" t="str">
        <v>Congo</v>
      </c>
      <c r="AU48" t="str">
        <v>Bahamas</v>
      </c>
    </row>
    <row r="49" spans="1:47" x14ac:dyDescent="0.25">
      <c r="A49" t="str">
        <v>Costa Rica</v>
      </c>
      <c r="B49">
        <f>_xlfn.XLOOKUP(A49,Table_4[Column3],Table_4[Rank],"")</f>
        <v>17</v>
      </c>
      <c r="C49">
        <f>_xlfn.XLOOKUP(A49,GDP__in_US___per_capita_by_country_or__territory[Column1.1],GDP__in_US___per_capita_by_country_or__territory[Rank],"")</f>
        <v>70</v>
      </c>
      <c r="D49">
        <f>_xlfn.XLOOKUP(A49,mw_parser_output__sr_only_border_0_clip_rect_0_0_0_0__clip_path_polygon_0px_0px[Country or territory],mw_parser_output__sr_only_border_0_clip_rect_0_0_0_0__clip_path_polygon_0px_0px[Rank2],"")</f>
        <v>51</v>
      </c>
      <c r="E49">
        <f>_xlfn.XLOOKUP(A49,World_Bank_Group__2022[Column1],World_Bank_Group__2022[Rank],"")</f>
        <v>59</v>
      </c>
      <c r="F49">
        <f>_xlfn.XLOOKUP(A49,Maternal_mortality_ratio_per_100_000_live_births__1[Column1.1],Maternal_mortality_ratio_per_100_000_live_births__1[Rank],"")</f>
        <v>67</v>
      </c>
      <c r="G49">
        <f>_xlfn.XLOOKUP(A49,Under_five_mortality__deaths_1_000_live_births__–_2020_estimates__1[Location.1],Under_five_mortality__deaths_1_000_live_births__–_2020_estimates__1[Rank],"")</f>
        <v>61</v>
      </c>
      <c r="H49">
        <f>_xlfn.XLOOKUP(A49,edit__The_Economist_Intelligence_Unit’s_quality_of_life_index__2005[Country or territory],edit__The_Economist_Intelligence_Unit’s_quality_of_life_index__2005[Rank],"")</f>
        <v>35</v>
      </c>
      <c r="I49">
        <f>_xlfn.XLOOKUP(A49,'Alphabetical Order'!$A$2:$A$216,'Alphabetical Order'!$B$2:$B$216,"")</f>
        <v>45</v>
      </c>
      <c r="J49">
        <f>_xlfn.XLOOKUP(A49,List_of_countries_and_territories_by_total_population[Location],List_of_countries_and_territories_by_total_population[Rank],"")</f>
        <v>124</v>
      </c>
      <c r="K49">
        <f>_xlfn.XLOOKUP(A49,Table_1[Country],Table_1[Overall Rank],"")</f>
        <v>56</v>
      </c>
      <c r="L49">
        <f>_xlfn.XLOOKUP(A49,Table_1[Country],Table_1[Math Rank],"")</f>
        <v>63</v>
      </c>
      <c r="M49">
        <f>_xlfn.XLOOKUP(A49,Table_1[Country],Table_1[Science Rank],"")</f>
        <v>54</v>
      </c>
      <c r="N49">
        <f>_xlfn.XLOOKUP(A49,Table_1[Country],Table_1[Reading Rank],"")</f>
        <v>49</v>
      </c>
      <c r="O49">
        <f>_xlfn.XLOOKUP(A49,Table_1__2[Column1],Table_1__2[Column2.1],"")</f>
        <v>26</v>
      </c>
      <c r="P49">
        <f>_xlfn.XLOOKUP(A49,Economic_Freedom_Index_31[Country],Economic_Freedom_Index_31[Rank],"")</f>
        <v>44</v>
      </c>
      <c r="Q49">
        <f>_xlfn.XLOOKUP(A49,Table_1__4[Column1.1],Table_1__4[Rank],"")</f>
        <v>95</v>
      </c>
      <c r="R49">
        <f>_xlfn.XLOOKUP(A49,Table_1__3[Country],Table_1__3[Rank],"")</f>
        <v>123</v>
      </c>
      <c r="S49">
        <f>_xlfn.XLOOKUP(A49,Table_2[Country],Table_2[2022 rank'[3']],"")</f>
        <v>49</v>
      </c>
      <c r="Y49" t="s">
        <v>2452</v>
      </c>
      <c r="Z49" t="s">
        <v>2474</v>
      </c>
      <c r="AA49" t="s">
        <v>103</v>
      </c>
      <c r="AS49" t="str">
        <v>Costa Rica</v>
      </c>
      <c r="AU49" t="str">
        <v>Bahrain</v>
      </c>
    </row>
    <row r="50" spans="1:47" x14ac:dyDescent="0.25">
      <c r="A50" t="str">
        <v>Cote d'Ivoire</v>
      </c>
      <c r="B50" t="str">
        <f>_xlfn.XLOOKUP(A50,Table_4[Column3],Table_4[Rank],"")</f>
        <v/>
      </c>
      <c r="C50" t="str">
        <f>_xlfn.XLOOKUP(A50,GDP__in_US___per_capita_by_country_or__territory[Column1.1],GDP__in_US___per_capita_by_country_or__territory[Rank],"")</f>
        <v/>
      </c>
      <c r="D50" t="str">
        <f>_xlfn.XLOOKUP(A50,mw_parser_output__sr_only_border_0_clip_rect_0_0_0_0__clip_path_polygon_0px_0px[Country or territory],mw_parser_output__sr_only_border_0_clip_rect_0_0_0_0__clip_path_polygon_0px_0px[Rank2],"")</f>
        <v/>
      </c>
      <c r="E50">
        <f>_xlfn.XLOOKUP(A50,World_Bank_Group__2022[Column1],World_Bank_Group__2022[Rank],"")</f>
        <v>192</v>
      </c>
      <c r="F50" t="str">
        <f>_xlfn.XLOOKUP(A50,Maternal_mortality_ratio_per_100_000_live_births__1[Column1.1],Maternal_mortality_ratio_per_100_000_live_births__1[Rank],"")</f>
        <v/>
      </c>
      <c r="G50" t="str">
        <f>_xlfn.XLOOKUP(A50,Under_five_mortality__deaths_1_000_live_births__–_2020_estimates__1[Location.1],Under_five_mortality__deaths_1_000_live_births__–_2020_estimates__1[Rank],"")</f>
        <v/>
      </c>
      <c r="H50" t="str">
        <f>_xlfn.XLOOKUP(A50,edit__The_Economist_Intelligence_Unit’s_quality_of_life_index__2005[Country or territory],edit__The_Economist_Intelligence_Unit’s_quality_of_life_index__2005[Rank],"")</f>
        <v/>
      </c>
      <c r="I50">
        <f>_xlfn.XLOOKUP(A50,'Alphabetical Order'!$A$2:$A$216,'Alphabetical Order'!$B$2:$B$216,"")</f>
        <v>46</v>
      </c>
      <c r="J50" t="str">
        <f>_xlfn.XLOOKUP(A50,List_of_countries_and_territories_by_total_population[Location],List_of_countries_and_territories_by_total_population[Rank],"")</f>
        <v/>
      </c>
      <c r="K50" t="str">
        <f>_xlfn.XLOOKUP(A50,Table_1[Country],Table_1[Overall Rank],"")</f>
        <v/>
      </c>
      <c r="L50" t="str">
        <f>_xlfn.XLOOKUP(A50,Table_1[Country],Table_1[Math Rank],"")</f>
        <v/>
      </c>
      <c r="M50" t="str">
        <f>_xlfn.XLOOKUP(A50,Table_1[Country],Table_1[Science Rank],"")</f>
        <v/>
      </c>
      <c r="N50" t="str">
        <f>_xlfn.XLOOKUP(A50,Table_1[Country],Table_1[Reading Rank],"")</f>
        <v/>
      </c>
      <c r="O50" t="str">
        <f>_xlfn.XLOOKUP(A50,Table_1__2[Column1],Table_1__2[Column2.1],"")</f>
        <v/>
      </c>
      <c r="P50" t="str">
        <f>_xlfn.XLOOKUP(A50,Economic_Freedom_Index_31[Country],Economic_Freedom_Index_31[Rank],"")</f>
        <v/>
      </c>
      <c r="Q50" t="str">
        <f>_xlfn.XLOOKUP(A50,Table_1__4[Column1.1],Table_1__4[Rank],"")</f>
        <v/>
      </c>
      <c r="R50" t="str">
        <f>_xlfn.XLOOKUP(A50,Table_1__3[Country],Table_1__3[Rank],"")</f>
        <v/>
      </c>
      <c r="S50" t="str">
        <f>_xlfn.XLOOKUP(A50,Table_2[Country],Table_2[2022 rank'[3']],"")</f>
        <v/>
      </c>
      <c r="Y50" t="s">
        <v>2452</v>
      </c>
      <c r="Z50" t="s">
        <v>2475</v>
      </c>
      <c r="AA50" t="s">
        <v>116</v>
      </c>
      <c r="AS50" t="str">
        <v>Cote d'Ivoire</v>
      </c>
      <c r="AU50" t="str">
        <v>Bahrain</v>
      </c>
    </row>
    <row r="51" spans="1:47" x14ac:dyDescent="0.25">
      <c r="A51" t="str">
        <v>Croatia</v>
      </c>
      <c r="B51">
        <f>_xlfn.XLOOKUP(A51,Table_4[Column3],Table_4[Rank],"")</f>
        <v>58</v>
      </c>
      <c r="C51">
        <f>_xlfn.XLOOKUP(A51,GDP__in_US___per_capita_by_country_or__territory[Column1.1],GDP__in_US___per_capita_by_country_or__territory[Rank],"")</f>
        <v>58</v>
      </c>
      <c r="D51">
        <f>_xlfn.XLOOKUP(A51,mw_parser_output__sr_only_border_0_clip_rect_0_0_0_0__clip_path_polygon_0px_0px[Country or territory],mw_parser_output__sr_only_border_0_clip_rect_0_0_0_0__clip_path_polygon_0px_0px[Rank2],"")</f>
        <v>30</v>
      </c>
      <c r="E51">
        <f>_xlfn.XLOOKUP(A51,World_Bank_Group__2022[Column1],World_Bank_Group__2022[Rank],"")</f>
        <v>57</v>
      </c>
      <c r="F51">
        <f>_xlfn.XLOOKUP(A51,Maternal_mortality_ratio_per_100_000_live_births__1[Column1.1],Maternal_mortality_ratio_per_100_000_live_births__1[Rank],"")</f>
        <v>19</v>
      </c>
      <c r="G51">
        <f>_xlfn.XLOOKUP(A51,Under_five_mortality__deaths_1_000_live_births__–_2020_estimates__1[Location.1],Under_five_mortality__deaths_1_000_live_births__–_2020_estimates__1[Rank],"")</f>
        <v>37</v>
      </c>
      <c r="H51">
        <f>_xlfn.XLOOKUP(A51,edit__The_Economist_Intelligence_Unit’s_quality_of_life_index__2005[Country or territory],edit__The_Economist_Intelligence_Unit’s_quality_of_life_index__2005[Rank],"")</f>
        <v>49</v>
      </c>
      <c r="I51">
        <f>_xlfn.XLOOKUP(A51,'Alphabetical Order'!$A$2:$A$216,'Alphabetical Order'!$B$2:$B$216,"")</f>
        <v>47</v>
      </c>
      <c r="J51">
        <f>_xlfn.XLOOKUP(A51,List_of_countries_and_territories_by_total_population[Location],List_of_countries_and_territories_by_total_population[Rank],"")</f>
        <v>130</v>
      </c>
      <c r="K51">
        <f>_xlfn.XLOOKUP(A51,Table_1[Country],Table_1[Overall Rank],"")</f>
        <v>33</v>
      </c>
      <c r="L51">
        <f>_xlfn.XLOOKUP(A51,Table_1[Country],Table_1[Math Rank],"")</f>
        <v>36</v>
      </c>
      <c r="M51">
        <f>_xlfn.XLOOKUP(A51,Table_1[Country],Table_1[Science Rank],"")</f>
        <v>31</v>
      </c>
      <c r="N51">
        <f>_xlfn.XLOOKUP(A51,Table_1[Country],Table_1[Reading Rank],"")</f>
        <v>26</v>
      </c>
      <c r="O51">
        <f>_xlfn.XLOOKUP(A51,Table_1__2[Column1],Table_1__2[Column2.1],"")</f>
        <v>48</v>
      </c>
      <c r="P51">
        <f>_xlfn.XLOOKUP(A51,Economic_Freedom_Index_31[Country],Economic_Freedom_Index_31[Rank],"")</f>
        <v>46</v>
      </c>
      <c r="Q51">
        <f>_xlfn.XLOOKUP(A51,Table_1__4[Column1.1],Table_1__4[Rank],"")</f>
        <v>10</v>
      </c>
      <c r="R51">
        <f>_xlfn.XLOOKUP(A51,Table_1__3[Country],Table_1__3[Rank],"")</f>
        <v>137</v>
      </c>
      <c r="S51">
        <f>_xlfn.XLOOKUP(A51,Table_2[Country],Table_2[2022 rank'[3']],"")</f>
        <v>30</v>
      </c>
      <c r="Y51" t="s">
        <v>2452</v>
      </c>
      <c r="Z51" t="s">
        <v>2476</v>
      </c>
      <c r="AA51" t="s">
        <v>91</v>
      </c>
      <c r="AS51" t="str">
        <v>Croatia</v>
      </c>
      <c r="AU51" t="str">
        <v>Bahrain</v>
      </c>
    </row>
    <row r="52" spans="1:47" x14ac:dyDescent="0.25">
      <c r="A52" t="str">
        <v>Cuba</v>
      </c>
      <c r="B52">
        <f>_xlfn.XLOOKUP(A52,Table_4[Column3],Table_4[Rank],"")</f>
        <v>135</v>
      </c>
      <c r="C52">
        <f>_xlfn.XLOOKUP(A52,GDP__in_US___per_capita_by_country_or__territory[Column1.1],GDP__in_US___per_capita_by_country_or__territory[Rank],"")</f>
        <v>154</v>
      </c>
      <c r="D52">
        <f>_xlfn.XLOOKUP(A52,mw_parser_output__sr_only_border_0_clip_rect_0_0_0_0__clip_path_polygon_0px_0px[Country or territory],mw_parser_output__sr_only_border_0_clip_rect_0_0_0_0__clip_path_polygon_0px_0px[Rank2],"")</f>
        <v>69</v>
      </c>
      <c r="E52">
        <f>_xlfn.XLOOKUP(A52,World_Bank_Group__2022[Column1],World_Bank_Group__2022[Rank],"")</f>
        <v>51</v>
      </c>
      <c r="F52">
        <f>_xlfn.XLOOKUP(A52,Maternal_mortality_ratio_per_100_000_live_births__1[Column1.1],Maternal_mortality_ratio_per_100_000_live_births__1[Rank],"")</f>
        <v>81</v>
      </c>
      <c r="G52">
        <f>_xlfn.XLOOKUP(A52,Under_five_mortality__deaths_1_000_live_births__–_2020_estimates__1[Location.1],Under_five_mortality__deaths_1_000_live_births__–_2020_estimates__1[Rank],"")</f>
        <v>40</v>
      </c>
      <c r="H52" t="str">
        <f>_xlfn.XLOOKUP(A52,edit__The_Economist_Intelligence_Unit’s_quality_of_life_index__2005[Country or territory],edit__The_Economist_Intelligence_Unit’s_quality_of_life_index__2005[Rank],"")</f>
        <v/>
      </c>
      <c r="I52">
        <f>_xlfn.XLOOKUP(A52,'Alphabetical Order'!$A$2:$A$216,'Alphabetical Order'!$B$2:$B$216,"")</f>
        <v>48</v>
      </c>
      <c r="J52">
        <f>_xlfn.XLOOKUP(A52,List_of_countries_and_territories_by_total_population[Location],List_of_countries_and_territories_by_total_population[Rank],"")</f>
        <v>86</v>
      </c>
      <c r="K52" t="str">
        <f>_xlfn.XLOOKUP(A52,Table_1[Country],Table_1[Overall Rank],"")</f>
        <v/>
      </c>
      <c r="L52" t="str">
        <f>_xlfn.XLOOKUP(A52,Table_1[Country],Table_1[Math Rank],"")</f>
        <v/>
      </c>
      <c r="M52" t="str">
        <f>_xlfn.XLOOKUP(A52,Table_1[Country],Table_1[Science Rank],"")</f>
        <v/>
      </c>
      <c r="N52" t="str">
        <f>_xlfn.XLOOKUP(A52,Table_1[Country],Table_1[Reading Rank],"")</f>
        <v/>
      </c>
      <c r="O52">
        <f>_xlfn.XLOOKUP(A52,Table_1__2[Column1],Table_1__2[Column2.1],"")</f>
        <v>168</v>
      </c>
      <c r="P52">
        <f>_xlfn.XLOOKUP(A52,Economic_Freedom_Index_31[Country],Economic_Freedom_Index_31[Rank],"")</f>
        <v>175</v>
      </c>
      <c r="Q52">
        <f>_xlfn.XLOOKUP(A52,Table_1__4[Column1.1],Table_1__4[Rank],"")</f>
        <v>102</v>
      </c>
      <c r="R52">
        <f>_xlfn.XLOOKUP(A52,Table_1__3[Country],Table_1__3[Rank],"")</f>
        <v>55</v>
      </c>
      <c r="S52">
        <f>_xlfn.XLOOKUP(A52,Table_2[Country],Table_2[2022 rank'[3']],"")</f>
        <v>46</v>
      </c>
      <c r="Y52" t="s">
        <v>2452</v>
      </c>
      <c r="Z52" t="s">
        <v>2477</v>
      </c>
      <c r="AA52" t="s">
        <v>49</v>
      </c>
      <c r="AS52" t="str">
        <v>Cuba</v>
      </c>
      <c r="AU52" t="str">
        <v>Bahrain</v>
      </c>
    </row>
    <row r="53" spans="1:47" x14ac:dyDescent="0.25">
      <c r="A53" t="str">
        <v>Cyprus</v>
      </c>
      <c r="B53">
        <f>_xlfn.XLOOKUP(A53,Table_4[Column3],Table_4[Rank],"")</f>
        <v>37</v>
      </c>
      <c r="C53">
        <f>_xlfn.XLOOKUP(A53,GDP__in_US___per_capita_by_country_or__territory[Column1.1],GDP__in_US___per_capita_by_country_or__territory[Rank],"")</f>
        <v>36</v>
      </c>
      <c r="D53">
        <f>_xlfn.XLOOKUP(A53,mw_parser_output__sr_only_border_0_clip_rect_0_0_0_0__clip_path_polygon_0px_0px[Country or territory],mw_parser_output__sr_only_border_0_clip_rect_0_0_0_0__clip_path_polygon_0px_0px[Rank2],"")</f>
        <v>21</v>
      </c>
      <c r="E53">
        <f>_xlfn.XLOOKUP(A53,World_Bank_Group__2022[Column1],World_Bank_Group__2022[Rank],"")</f>
        <v>22</v>
      </c>
      <c r="F53">
        <f>_xlfn.XLOOKUP(A53,Maternal_mortality_ratio_per_100_000_live_births__1[Column1.1],Maternal_mortality_ratio_per_100_000_live_births__1[Rank],"")</f>
        <v>98</v>
      </c>
      <c r="G53">
        <f>_xlfn.XLOOKUP(A53,Under_five_mortality__deaths_1_000_live_births__–_2020_estimates__1[Location.1],Under_five_mortality__deaths_1_000_live_births__–_2020_estimates__1[Rank],"")</f>
        <v>12</v>
      </c>
      <c r="H53">
        <f>_xlfn.XLOOKUP(A53,edit__The_Economist_Intelligence_Unit’s_quality_of_life_index__2005[Country or territory],edit__The_Economist_Intelligence_Unit’s_quality_of_life_index__2005[Rank],"")</f>
        <v>23</v>
      </c>
      <c r="I53">
        <f>_xlfn.XLOOKUP(A53,'Alphabetical Order'!$A$2:$A$216,'Alphabetical Order'!$B$2:$B$216,"")</f>
        <v>49</v>
      </c>
      <c r="J53">
        <f>_xlfn.XLOOKUP(A53,List_of_countries_and_territories_by_total_population[Location],List_of_countries_and_territories_by_total_population[Rank],"")</f>
        <v>161</v>
      </c>
      <c r="K53">
        <f>_xlfn.XLOOKUP(A53,Table_1[Country],Table_1[Overall Rank],"")</f>
        <v>57</v>
      </c>
      <c r="L53">
        <f>_xlfn.XLOOKUP(A53,Table_1[Country],Table_1[Math Rank],"")</f>
        <v>48</v>
      </c>
      <c r="M53">
        <f>_xlfn.XLOOKUP(A53,Table_1[Country],Table_1[Science Rank],"")</f>
        <v>54</v>
      </c>
      <c r="N53">
        <f>_xlfn.XLOOKUP(A53,Table_1[Country],Table_1[Reading Rank],"")</f>
        <v>63</v>
      </c>
      <c r="O53">
        <f>_xlfn.XLOOKUP(A53,Table_1__2[Column1],Table_1__2[Column2.1],"")</f>
        <v>65</v>
      </c>
      <c r="P53">
        <f>_xlfn.XLOOKUP(A53,Economic_Freedom_Index_31[Country],Economic_Freedom_Index_31[Rank],"")</f>
        <v>18</v>
      </c>
      <c r="Q53" t="str">
        <f>_xlfn.XLOOKUP(A53,Table_1__4[Column1.1],Table_1__4[Rank],"")</f>
        <v/>
      </c>
      <c r="R53">
        <f>_xlfn.XLOOKUP(A53,Table_1__3[Country],Table_1__3[Rank],"")</f>
        <v>144</v>
      </c>
      <c r="S53">
        <f>_xlfn.XLOOKUP(A53,Table_2[Country],Table_2[2022 rank'[3']],"")</f>
        <v>16</v>
      </c>
      <c r="Y53" t="s">
        <v>2452</v>
      </c>
      <c r="Z53" t="s">
        <v>2478</v>
      </c>
      <c r="AA53" t="s">
        <v>213</v>
      </c>
      <c r="AS53" t="str">
        <v>Cyprus</v>
      </c>
      <c r="AU53" t="str">
        <v>Bangladesh</v>
      </c>
    </row>
    <row r="54" spans="1:47" x14ac:dyDescent="0.25">
      <c r="A54" t="str">
        <v>Czech Republic</v>
      </c>
      <c r="B54">
        <f>_xlfn.XLOOKUP(A54,Table_4[Column3],Table_4[Rank],"")</f>
        <v>26</v>
      </c>
      <c r="C54">
        <f>_xlfn.XLOOKUP(A54,GDP__in_US___per_capita_by_country_or__territory[Column1.1],GDP__in_US___per_capita_by_country_or__territory[Rank],"")</f>
        <v>43</v>
      </c>
      <c r="D54">
        <f>_xlfn.XLOOKUP(A54,mw_parser_output__sr_only_border_0_clip_rect_0_0_0_0__clip_path_polygon_0px_0px[Country or territory],mw_parser_output__sr_only_border_0_clip_rect_0_0_0_0__clip_path_polygon_0px_0px[Rank2],"")</f>
        <v>24</v>
      </c>
      <c r="E54" t="str">
        <f>_xlfn.XLOOKUP(A54,World_Bank_Group__2022[Column1],World_Bank_Group__2022[Rank],"")</f>
        <v/>
      </c>
      <c r="F54">
        <f>_xlfn.XLOOKUP(A54,Maternal_mortality_ratio_per_100_000_live_births__1[Column1.1],Maternal_mortality_ratio_per_100_000_live_births__1[Rank],"")</f>
        <v>10</v>
      </c>
      <c r="G54">
        <f>_xlfn.XLOOKUP(A54,Under_five_mortality__deaths_1_000_live_births__–_2020_estimates__1[Location.1],Under_five_mortality__deaths_1_000_live_births__–_2020_estimates__1[Rank],"")</f>
        <v>14</v>
      </c>
      <c r="H54">
        <f>_xlfn.XLOOKUP(A54,edit__The_Economist_Intelligence_Unit’s_quality_of_life_index__2005[Country or territory],edit__The_Economist_Intelligence_Unit’s_quality_of_life_index__2005[Rank],"")</f>
        <v>34</v>
      </c>
      <c r="I54">
        <f>_xlfn.XLOOKUP(A54,'Alphabetical Order'!$A$2:$A$216,'Alphabetical Order'!$B$2:$B$216,"")</f>
        <v>50</v>
      </c>
      <c r="J54">
        <f>_xlfn.XLOOKUP(A54,List_of_countries_and_territories_by_total_population[Location],List_of_countries_and_territories_by_total_population[Rank],"")</f>
        <v>87</v>
      </c>
      <c r="K54">
        <f>_xlfn.XLOOKUP(A54,Table_1[Country],Table_1[Overall Rank],"")</f>
        <v>16</v>
      </c>
      <c r="L54">
        <f>_xlfn.XLOOKUP(A54,Table_1[Country],Table_1[Math Rank],"")</f>
        <v>16</v>
      </c>
      <c r="M54">
        <f>_xlfn.XLOOKUP(A54,Table_1[Country],Table_1[Science Rank],"")</f>
        <v>18</v>
      </c>
      <c r="N54">
        <f>_xlfn.XLOOKUP(A54,Table_1[Country],Table_1[Reading Rank],"")</f>
        <v>15</v>
      </c>
      <c r="O54">
        <f>_xlfn.XLOOKUP(A54,Table_1__2[Column1],Table_1__2[Column2.1],"")</f>
        <v>17</v>
      </c>
      <c r="P54">
        <f>_xlfn.XLOOKUP(A54,Economic_Freedom_Index_31[Country],Economic_Freedom_Index_31[Rank],"")</f>
        <v>21</v>
      </c>
      <c r="Q54">
        <f>_xlfn.XLOOKUP(A54,Table_1__4[Column1.1],Table_1__4[Rank],"")</f>
        <v>18</v>
      </c>
      <c r="R54">
        <f>_xlfn.XLOOKUP(A54,Table_1__3[Country],Table_1__3[Rank],"")</f>
        <v>109</v>
      </c>
      <c r="S54">
        <f>_xlfn.XLOOKUP(A54,Table_2[Country],Table_2[2022 rank'[3']],"")</f>
        <v>28</v>
      </c>
      <c r="Y54" t="s">
        <v>2452</v>
      </c>
      <c r="Z54" t="s">
        <v>2479</v>
      </c>
      <c r="AA54" t="s">
        <v>162</v>
      </c>
      <c r="AS54" t="str">
        <v>Czech Republic</v>
      </c>
      <c r="AU54" t="str">
        <v>Bangladesh</v>
      </c>
    </row>
    <row r="55" spans="1:47" x14ac:dyDescent="0.25">
      <c r="A55" t="str">
        <v>Czechia</v>
      </c>
      <c r="B55" t="str">
        <f>_xlfn.XLOOKUP(A55,Table_4[Column3],Table_4[Rank],"")</f>
        <v/>
      </c>
      <c r="C55" t="str">
        <f>_xlfn.XLOOKUP(A55,GDP__in_US___per_capita_by_country_or__territory[Column1.1],GDP__in_US___per_capita_by_country_or__territory[Rank],"")</f>
        <v/>
      </c>
      <c r="D55" t="str">
        <f>_xlfn.XLOOKUP(A55,mw_parser_output__sr_only_border_0_clip_rect_0_0_0_0__clip_path_polygon_0px_0px[Country or territory],mw_parser_output__sr_only_border_0_clip_rect_0_0_0_0__clip_path_polygon_0px_0px[Rank2],"")</f>
        <v/>
      </c>
      <c r="E55">
        <f>_xlfn.XLOOKUP(A55,World_Bank_Group__2022[Column1],World_Bank_Group__2022[Rank],"")</f>
        <v>47</v>
      </c>
      <c r="F55" t="str">
        <f>_xlfn.XLOOKUP(A55,Maternal_mortality_ratio_per_100_000_live_births__1[Column1.1],Maternal_mortality_ratio_per_100_000_live_births__1[Rank],"")</f>
        <v/>
      </c>
      <c r="G55" t="str">
        <f>_xlfn.XLOOKUP(A55,Under_five_mortality__deaths_1_000_live_births__–_2020_estimates__1[Location.1],Under_five_mortality__deaths_1_000_live_births__–_2020_estimates__1[Rank],"")</f>
        <v/>
      </c>
      <c r="H55" t="str">
        <f>_xlfn.XLOOKUP(A55,edit__The_Economist_Intelligence_Unit’s_quality_of_life_index__2005[Country or territory],edit__The_Economist_Intelligence_Unit’s_quality_of_life_index__2005[Rank],"")</f>
        <v/>
      </c>
      <c r="I55">
        <f>_xlfn.XLOOKUP(A55,'Alphabetical Order'!$A$2:$A$216,'Alphabetical Order'!$B$2:$B$216,"")</f>
        <v>51</v>
      </c>
      <c r="J55" t="str">
        <f>_xlfn.XLOOKUP(A55,List_of_countries_and_territories_by_total_population[Location],List_of_countries_and_territories_by_total_population[Rank],"")</f>
        <v/>
      </c>
      <c r="K55" t="str">
        <f>_xlfn.XLOOKUP(A55,Table_1[Country],Table_1[Overall Rank],"")</f>
        <v/>
      </c>
      <c r="L55" t="str">
        <f>_xlfn.XLOOKUP(A55,Table_1[Country],Table_1[Math Rank],"")</f>
        <v/>
      </c>
      <c r="M55" t="str">
        <f>_xlfn.XLOOKUP(A55,Table_1[Country],Table_1[Science Rank],"")</f>
        <v/>
      </c>
      <c r="N55" t="str">
        <f>_xlfn.XLOOKUP(A55,Table_1[Country],Table_1[Reading Rank],"")</f>
        <v/>
      </c>
      <c r="O55" t="str">
        <f>_xlfn.XLOOKUP(A55,Table_1__2[Column1],Table_1__2[Column2.1],"")</f>
        <v/>
      </c>
      <c r="P55" t="str">
        <f>_xlfn.XLOOKUP(A55,Economic_Freedom_Index_31[Country],Economic_Freedom_Index_31[Rank],"")</f>
        <v/>
      </c>
      <c r="Q55" t="str">
        <f>_xlfn.XLOOKUP(A55,Table_1__4[Column1.1],Table_1__4[Rank],"")</f>
        <v/>
      </c>
      <c r="R55" t="str">
        <f>_xlfn.XLOOKUP(A55,Table_1__3[Country],Table_1__3[Rank],"")</f>
        <v/>
      </c>
      <c r="S55" t="str">
        <f>_xlfn.XLOOKUP(A55,Table_2[Country],Table_2[2022 rank'[3']],"")</f>
        <v/>
      </c>
      <c r="Y55" t="s">
        <v>2452</v>
      </c>
      <c r="Z55" t="s">
        <v>2480</v>
      </c>
      <c r="AA55" t="s">
        <v>172</v>
      </c>
      <c r="AS55" t="str">
        <v>Czechia</v>
      </c>
      <c r="AU55" t="str">
        <v>Bangladesh</v>
      </c>
    </row>
    <row r="56" spans="1:47" x14ac:dyDescent="0.25">
      <c r="A56" t="str">
        <v>Denmark</v>
      </c>
      <c r="B56">
        <f>_xlfn.XLOOKUP(A56,Table_4[Column3],Table_4[Rank],"")</f>
        <v>6</v>
      </c>
      <c r="C56">
        <f>_xlfn.XLOOKUP(A56,GDP__in_US___per_capita_by_country_or__territory[Column1.1],GDP__in_US___per_capita_by_country_or__territory[Rank],"")</f>
        <v>10</v>
      </c>
      <c r="D56">
        <f>_xlfn.XLOOKUP(A56,mw_parser_output__sr_only_border_0_clip_rect_0_0_0_0__clip_path_polygon_0px_0px[Country or territory],mw_parser_output__sr_only_border_0_clip_rect_0_0_0_0__clip_path_polygon_0px_0px[Rank2],"")</f>
        <v>5</v>
      </c>
      <c r="E56">
        <f>_xlfn.XLOOKUP(A56,World_Bank_Group__2022[Column1],World_Bank_Group__2022[Rank],"")</f>
        <v>29</v>
      </c>
      <c r="F56">
        <f>_xlfn.XLOOKUP(A56,Maternal_mortality_ratio_per_100_000_live_births__1[Column1.1],Maternal_mortality_ratio_per_100_000_live_births__1[Rank],"")</f>
        <v>18</v>
      </c>
      <c r="G56">
        <f>_xlfn.XLOOKUP(A56,Under_five_mortality__deaths_1_000_live_births__–_2020_estimates__1[Location.1],Under_five_mortality__deaths_1_000_live_births__–_2020_estimates__1[Rank],"")</f>
        <v>23</v>
      </c>
      <c r="H56">
        <f>_xlfn.XLOOKUP(A56,edit__The_Economist_Intelligence_Unit’s_quality_of_life_index__2005[Country or territory],edit__The_Economist_Intelligence_Unit’s_quality_of_life_index__2005[Rank],"")</f>
        <v>9</v>
      </c>
      <c r="I56">
        <f>_xlfn.XLOOKUP(A56,'Alphabetical Order'!$A$2:$A$216,'Alphabetical Order'!$B$2:$B$216,"")</f>
        <v>52</v>
      </c>
      <c r="J56">
        <f>_xlfn.XLOOKUP(A56,List_of_countries_and_territories_by_total_population[Location],List_of_countries_and_territories_by_total_population[Rank],"")</f>
        <v>116</v>
      </c>
      <c r="K56">
        <f>_xlfn.XLOOKUP(A56,Table_1[Country],Table_1[Overall Rank],"")</f>
        <v>17</v>
      </c>
      <c r="L56">
        <f>_xlfn.XLOOKUP(A56,Table_1[Country],Table_1[Math Rank],"")</f>
        <v>12</v>
      </c>
      <c r="M56">
        <f>_xlfn.XLOOKUP(A56,Table_1[Country],Table_1[Science Rank],"")</f>
        <v>19</v>
      </c>
      <c r="N56">
        <f>_xlfn.XLOOKUP(A56,Table_1[Country],Table_1[Reading Rank],"")</f>
        <v>15</v>
      </c>
      <c r="O56">
        <f>_xlfn.XLOOKUP(A56,Table_1__2[Column1],Table_1__2[Column2.1],"")</f>
        <v>2</v>
      </c>
      <c r="P56">
        <f>_xlfn.XLOOKUP(A56,Economic_Freedom_Index_31[Country],Economic_Freedom_Index_31[Rank],"")</f>
        <v>9</v>
      </c>
      <c r="Q56">
        <f>_xlfn.XLOOKUP(A56,Table_1__4[Column1.1],Table_1__4[Rank],"")</f>
        <v>5</v>
      </c>
      <c r="R56">
        <f>_xlfn.XLOOKUP(A56,Table_1__3[Country],Table_1__3[Rank],"")</f>
        <v>62</v>
      </c>
      <c r="S56">
        <f>_xlfn.XLOOKUP(A56,Table_2[Country],Table_2[2022 rank'[3']],"")</f>
        <v>2</v>
      </c>
      <c r="Y56" t="s">
        <v>2452</v>
      </c>
      <c r="Z56" t="s">
        <v>2481</v>
      </c>
      <c r="AA56" t="s">
        <v>181</v>
      </c>
      <c r="AS56" t="str">
        <v>Denmark</v>
      </c>
      <c r="AU56" t="str">
        <v>Bangladesh</v>
      </c>
    </row>
    <row r="57" spans="1:47" x14ac:dyDescent="0.25">
      <c r="A57" t="str">
        <v>Djibouti</v>
      </c>
      <c r="B57">
        <f>_xlfn.XLOOKUP(A57,Table_4[Column3],Table_4[Rank],"")</f>
        <v>134</v>
      </c>
      <c r="C57">
        <f>_xlfn.XLOOKUP(A57,GDP__in_US___per_capita_by_country_or__territory[Column1.1],GDP__in_US___per_capita_by_country_or__territory[Rank],"")</f>
        <v>128</v>
      </c>
      <c r="D57">
        <f>_xlfn.XLOOKUP(A57,mw_parser_output__sr_only_border_0_clip_rect_0_0_0_0__clip_path_polygon_0px_0px[Country or territory],mw_parser_output__sr_only_border_0_clip_rect_0_0_0_0__clip_path_polygon_0px_0px[Rank2],"")</f>
        <v>146</v>
      </c>
      <c r="E57">
        <f>_xlfn.XLOOKUP(A57,World_Bank_Group__2022[Column1],World_Bank_Group__2022[Rank],"")</f>
        <v>172</v>
      </c>
      <c r="F57">
        <f>_xlfn.XLOOKUP(A57,Maternal_mortality_ratio_per_100_000_live_births__1[Column1.1],Maternal_mortality_ratio_per_100_000_live_births__1[Rank],"")</f>
        <v>147</v>
      </c>
      <c r="G57">
        <f>_xlfn.XLOOKUP(A57,Under_five_mortality__deaths_1_000_live_births__–_2020_estimates__1[Location.1],Under_five_mortality__deaths_1_000_live_births__–_2020_estimates__1[Rank],"")</f>
        <v>164</v>
      </c>
      <c r="H57" t="str">
        <f>_xlfn.XLOOKUP(A57,edit__The_Economist_Intelligence_Unit’s_quality_of_life_index__2005[Country or territory],edit__The_Economist_Intelligence_Unit’s_quality_of_life_index__2005[Rank],"")</f>
        <v/>
      </c>
      <c r="I57">
        <f>_xlfn.XLOOKUP(A57,'Alphabetical Order'!$A$2:$A$216,'Alphabetical Order'!$B$2:$B$216,"")</f>
        <v>53</v>
      </c>
      <c r="J57">
        <f>_xlfn.XLOOKUP(A57,List_of_countries_and_territories_by_total_population[Location],List_of_countries_and_territories_by_total_population[Rank],"")</f>
        <v>160</v>
      </c>
      <c r="K57" t="str">
        <f>_xlfn.XLOOKUP(A57,Table_1[Country],Table_1[Overall Rank],"")</f>
        <v/>
      </c>
      <c r="L57" t="str">
        <f>_xlfn.XLOOKUP(A57,Table_1[Country],Table_1[Math Rank],"")</f>
        <v/>
      </c>
      <c r="M57" t="str">
        <f>_xlfn.XLOOKUP(A57,Table_1[Country],Table_1[Science Rank],"")</f>
        <v/>
      </c>
      <c r="N57" t="str">
        <f>_xlfn.XLOOKUP(A57,Table_1[Country],Table_1[Reading Rank],"")</f>
        <v/>
      </c>
      <c r="O57">
        <f>_xlfn.XLOOKUP(A57,Table_1__2[Column1],Table_1__2[Column2.1],"")</f>
        <v>161</v>
      </c>
      <c r="P57">
        <f>_xlfn.XLOOKUP(A57,Economic_Freedom_Index_31[Country],Economic_Freedom_Index_31[Rank],"")</f>
        <v>120</v>
      </c>
      <c r="Q57" t="str">
        <f>_xlfn.XLOOKUP(A57,Table_1__4[Column1.1],Table_1__4[Rank],"")</f>
        <v/>
      </c>
      <c r="R57">
        <f>_xlfn.XLOOKUP(A57,Table_1__3[Country],Table_1__3[Rank],"")</f>
        <v>166</v>
      </c>
      <c r="S57" t="str">
        <f>_xlfn.XLOOKUP(A57,Table_2[Country],Table_2[2022 rank'[3']],"")</f>
        <v/>
      </c>
      <c r="Y57" t="s">
        <v>2482</v>
      </c>
      <c r="Z57" t="s">
        <v>2483</v>
      </c>
      <c r="AA57" t="s">
        <v>93</v>
      </c>
      <c r="AS57" t="str">
        <v>Djibouti</v>
      </c>
      <c r="AU57" t="str">
        <v>Barbados</v>
      </c>
    </row>
    <row r="58" spans="1:47" x14ac:dyDescent="0.25">
      <c r="A58" t="str">
        <v>Dominica</v>
      </c>
      <c r="B58" t="str">
        <f>_xlfn.XLOOKUP(A58,Table_4[Column3],Table_4[Rank],"")</f>
        <v/>
      </c>
      <c r="C58">
        <f>_xlfn.XLOOKUP(A58,GDP__in_US___per_capita_by_country_or__territory[Column1.1],GDP__in_US___per_capita_by_country_or__territory[Rank],"")</f>
        <v>85</v>
      </c>
      <c r="D58">
        <f>_xlfn.XLOOKUP(A58,mw_parser_output__sr_only_border_0_clip_rect_0_0_0_0__clip_path_polygon_0px_0px[Country or territory],mw_parser_output__sr_only_border_0_clip_rect_0_0_0_0__clip_path_polygon_0px_0px[Rank2],"")</f>
        <v>79</v>
      </c>
      <c r="E58">
        <f>_xlfn.XLOOKUP(A58,World_Bank_Group__2022[Column1],World_Bank_Group__2022[Rank],"")</f>
        <v>105</v>
      </c>
      <c r="F58" t="str">
        <f>_xlfn.XLOOKUP(A58,Maternal_mortality_ratio_per_100_000_live_births__1[Column1.1],Maternal_mortality_ratio_per_100_000_live_births__1[Rank],"")</f>
        <v/>
      </c>
      <c r="G58">
        <f>_xlfn.XLOOKUP(A58,Under_five_mortality__deaths_1_000_live_births__–_2020_estimates__1[Location.1],Under_five_mortality__deaths_1_000_live_births__–_2020_estimates__1[Rank],"")</f>
        <v>139</v>
      </c>
      <c r="H58" t="str">
        <f>_xlfn.XLOOKUP(A58,edit__The_Economist_Intelligence_Unit’s_quality_of_life_index__2005[Country or territory],edit__The_Economist_Intelligence_Unit’s_quality_of_life_index__2005[Rank],"")</f>
        <v/>
      </c>
      <c r="I58">
        <f>_xlfn.XLOOKUP(A58,'Alphabetical Order'!$A$2:$A$216,'Alphabetical Order'!$B$2:$B$216,"")</f>
        <v>54</v>
      </c>
      <c r="J58">
        <f>_xlfn.XLOOKUP(A58,List_of_countries_and_territories_by_total_population[Location],List_of_countries_and_territories_by_total_population[Rank],"")</f>
        <v>204</v>
      </c>
      <c r="K58" t="str">
        <f>_xlfn.XLOOKUP(A58,Table_1[Country],Table_1[Overall Rank],"")</f>
        <v/>
      </c>
      <c r="L58" t="str">
        <f>_xlfn.XLOOKUP(A58,Table_1[Country],Table_1[Math Rank],"")</f>
        <v/>
      </c>
      <c r="M58" t="str">
        <f>_xlfn.XLOOKUP(A58,Table_1[Country],Table_1[Science Rank],"")</f>
        <v/>
      </c>
      <c r="N58" t="str">
        <f>_xlfn.XLOOKUP(A58,Table_1[Country],Table_1[Reading Rank],"")</f>
        <v/>
      </c>
      <c r="O58" t="str">
        <f>_xlfn.XLOOKUP(A58,Table_1__2[Column1],Table_1__2[Column2.1],"")</f>
        <v/>
      </c>
      <c r="P58">
        <f>_xlfn.XLOOKUP(A58,Economic_Freedom_Index_31[Country],Economic_Freedom_Index_31[Rank],"")</f>
        <v>125</v>
      </c>
      <c r="Q58" t="str">
        <f>_xlfn.XLOOKUP(A58,Table_1__4[Column1.1],Table_1__4[Rank],"")</f>
        <v/>
      </c>
      <c r="R58">
        <f>_xlfn.XLOOKUP(A58,Table_1__3[Country],Table_1__3[Rank],"")</f>
        <v>22</v>
      </c>
      <c r="S58" t="str">
        <f>_xlfn.XLOOKUP(A58,Table_2[Country],Table_2[2022 rank'[3']],"")</f>
        <v/>
      </c>
      <c r="Y58" t="s">
        <v>2482</v>
      </c>
      <c r="Z58" t="s">
        <v>2484</v>
      </c>
      <c r="AA58" t="s">
        <v>205</v>
      </c>
      <c r="AS58" t="str">
        <v>Dominica</v>
      </c>
      <c r="AU58" t="str">
        <v>Barbados</v>
      </c>
    </row>
    <row r="59" spans="1:47" x14ac:dyDescent="0.25">
      <c r="A59" t="str">
        <v>Dominican Republic</v>
      </c>
      <c r="B59">
        <f>_xlfn.XLOOKUP(A59,Table_4[Column3],Table_4[Rank],"")</f>
        <v>61</v>
      </c>
      <c r="C59" t="str">
        <f>_xlfn.XLOOKUP(A59,GDP__in_US___per_capita_by_country_or__territory[Column1.1],GDP__in_US___per_capita_by_country_or__territory[Rank],"")</f>
        <v/>
      </c>
      <c r="D59">
        <f>_xlfn.XLOOKUP(A59,mw_parser_output__sr_only_border_0_clip_rect_0_0_0_0__clip_path_polygon_0px_0px[Country or territory],mw_parser_output__sr_only_border_0_clip_rect_0_0_0_0__clip_path_polygon_0px_0px[Rank2],"")</f>
        <v>67</v>
      </c>
      <c r="E59">
        <f>_xlfn.XLOOKUP(A59,World_Bank_Group__2022[Column1],World_Bank_Group__2022[Rank],"")</f>
        <v>92</v>
      </c>
      <c r="F59">
        <f>_xlfn.XLOOKUP(A59,Maternal_mortality_ratio_per_100_000_live_births__1[Column1.1],Maternal_mortality_ratio_per_100_000_live_births__1[Rank],"")</f>
        <v>121</v>
      </c>
      <c r="G59">
        <f>_xlfn.XLOOKUP(A59,Under_five_mortality__deaths_1_000_live_births__–_2020_estimates__1[Location.1],Under_five_mortality__deaths_1_000_live_births__–_2020_estimates__1[Rank],"")</f>
        <v>138</v>
      </c>
      <c r="H59">
        <f>_xlfn.XLOOKUP(A59,edit__The_Economist_Intelligence_Unit’s_quality_of_life_index__2005[Country or territory],edit__The_Economist_Intelligence_Unit’s_quality_of_life_index__2005[Rank],"")</f>
        <v>79</v>
      </c>
      <c r="I59">
        <f>_xlfn.XLOOKUP(A59,'Alphabetical Order'!$A$2:$A$216,'Alphabetical Order'!$B$2:$B$216,"")</f>
        <v>55</v>
      </c>
      <c r="J59">
        <f>_xlfn.XLOOKUP(A59,List_of_countries_and_territories_by_total_population[Location],List_of_countries_and_territories_by_total_population[Rank],"")</f>
        <v>88</v>
      </c>
      <c r="K59">
        <f>_xlfn.XLOOKUP(A59,Table_1[Country],Table_1[Overall Rank],"")</f>
        <v>79</v>
      </c>
      <c r="L59">
        <f>_xlfn.XLOOKUP(A59,Table_1[Country],Table_1[Math Rank],"")</f>
        <v>78</v>
      </c>
      <c r="M59">
        <f>_xlfn.XLOOKUP(A59,Table_1[Country],Table_1[Science Rank],"")</f>
        <v>77</v>
      </c>
      <c r="N59">
        <f>_xlfn.XLOOKUP(A59,Table_1[Country],Table_1[Reading Rank],"")</f>
        <v>74</v>
      </c>
      <c r="O59">
        <f>_xlfn.XLOOKUP(A59,Table_1__2[Column1],Table_1__2[Column2.1],"")</f>
        <v>35</v>
      </c>
      <c r="P59">
        <f>_xlfn.XLOOKUP(A59,Economic_Freedom_Index_31[Country],Economic_Freedom_Index_31[Rank],"")</f>
        <v>71</v>
      </c>
      <c r="Q59">
        <f>_xlfn.XLOOKUP(A59,Table_1__4[Column1.1],Table_1__4[Rank],"")</f>
        <v>61</v>
      </c>
      <c r="R59">
        <f>_xlfn.XLOOKUP(A59,Table_1__3[Country],Table_1__3[Rank],"")</f>
        <v>67</v>
      </c>
      <c r="S59" t="str">
        <f>_xlfn.XLOOKUP(A59,Table_2[Country],Table_2[2022 rank'[3']],"")</f>
        <v/>
      </c>
      <c r="Y59" t="s">
        <v>2482</v>
      </c>
      <c r="Z59" t="s">
        <v>2485</v>
      </c>
      <c r="AA59" t="s">
        <v>156</v>
      </c>
      <c r="AS59" t="str">
        <v>Dominican Republic</v>
      </c>
      <c r="AU59" t="str">
        <v>Barbados</v>
      </c>
    </row>
    <row r="60" spans="1:47" x14ac:dyDescent="0.25">
      <c r="A60" t="str">
        <v>DR Congo</v>
      </c>
      <c r="B60">
        <f>_xlfn.XLOOKUP(A60,Table_4[Column3],Table_4[Rank],"")</f>
        <v>160</v>
      </c>
      <c r="C60">
        <f>_xlfn.XLOOKUP(A60,GDP__in_US___per_capita_by_country_or__territory[Column1.1],GDP__in_US___per_capita_by_country_or__territory[Rank],"")</f>
        <v>186</v>
      </c>
      <c r="D60">
        <f>_xlfn.XLOOKUP(A60,mw_parser_output__sr_only_border_0_clip_rect_0_0_0_0__clip_path_polygon_0px_0px[Country or territory],mw_parser_output__sr_only_border_0_clip_rect_0_0_0_0__clip_path_polygon_0px_0px[Rank2],"")</f>
        <v>154</v>
      </c>
      <c r="E60">
        <f>_xlfn.XLOOKUP(A60,World_Bank_Group__2022[Column1],World_Bank_Group__2022[Rank],"")</f>
        <v>187</v>
      </c>
      <c r="F60">
        <f>_xlfn.XLOOKUP(A60,Maternal_mortality_ratio_per_100_000_live_births__1[Column1.1],Maternal_mortality_ratio_per_100_000_live_births__1[Rank],"")</f>
        <v>175</v>
      </c>
      <c r="G60">
        <f>_xlfn.XLOOKUP(A60,Under_five_mortality__deaths_1_000_live_births__–_2020_estimates__1[Location.1],Under_five_mortality__deaths_1_000_live_births__–_2020_estimates__1[Rank],"")</f>
        <v>182</v>
      </c>
      <c r="H60" t="str">
        <f>_xlfn.XLOOKUP(A60,edit__The_Economist_Intelligence_Unit’s_quality_of_life_index__2005[Country or territory],edit__The_Economist_Intelligence_Unit’s_quality_of_life_index__2005[Rank],"")</f>
        <v/>
      </c>
      <c r="I60">
        <f>_xlfn.XLOOKUP(A60,'Alphabetical Order'!$A$2:$A$216,'Alphabetical Order'!$B$2:$B$216,"")</f>
        <v>56</v>
      </c>
      <c r="J60" t="str">
        <f>_xlfn.XLOOKUP(A60,List_of_countries_and_territories_by_total_population[Location],List_of_countries_and_territories_by_total_population[Rank],"")</f>
        <v/>
      </c>
      <c r="K60" t="str">
        <f>_xlfn.XLOOKUP(A60,Table_1[Country],Table_1[Overall Rank],"")</f>
        <v/>
      </c>
      <c r="L60" t="str">
        <f>_xlfn.XLOOKUP(A60,Table_1[Country],Table_1[Math Rank],"")</f>
        <v/>
      </c>
      <c r="M60" t="str">
        <f>_xlfn.XLOOKUP(A60,Table_1[Country],Table_1[Science Rank],"")</f>
        <v/>
      </c>
      <c r="N60" t="str">
        <f>_xlfn.XLOOKUP(A60,Table_1[Country],Table_1[Reading Rank],"")</f>
        <v/>
      </c>
      <c r="O60">
        <f>_xlfn.XLOOKUP(A60,Table_1__2[Column1],Table_1__2[Column2.1],"")</f>
        <v>123</v>
      </c>
      <c r="P60">
        <f>_xlfn.XLOOKUP(A60,Economic_Freedom_Index_31[Country],Economic_Freedom_Index_31[Rank],"")</f>
        <v>159</v>
      </c>
      <c r="Q60" t="str">
        <f>_xlfn.XLOOKUP(A60,Table_1__4[Column1.1],Table_1__4[Rank],"")</f>
        <v/>
      </c>
      <c r="R60">
        <f>_xlfn.XLOOKUP(A60,Table_1__3[Country],Table_1__3[Rank],"")</f>
        <v>213</v>
      </c>
      <c r="S60" t="str">
        <f>_xlfn.XLOOKUP(A60,Table_2[Country],Table_2[2022 rank'[3']],"")</f>
        <v/>
      </c>
      <c r="Y60" t="s">
        <v>2482</v>
      </c>
      <c r="Z60" t="s">
        <v>2486</v>
      </c>
      <c r="AA60" t="s">
        <v>86</v>
      </c>
      <c r="AS60" t="str">
        <v>DR Congo</v>
      </c>
      <c r="AU60" t="str">
        <v>Belarus</v>
      </c>
    </row>
    <row r="61" spans="1:47" x14ac:dyDescent="0.25">
      <c r="A61" t="str">
        <v>East Timor</v>
      </c>
      <c r="B61">
        <f>_xlfn.XLOOKUP(A61,Table_4[Column3],Table_4[Rank],"")</f>
        <v>45</v>
      </c>
      <c r="C61">
        <f>_xlfn.XLOOKUP(A61,GDP__in_US___per_capita_by_country_or__territory[Column1.1],GDP__in_US___per_capita_by_country_or__territory[Rank],"")</f>
        <v>164</v>
      </c>
      <c r="D61" t="str">
        <f>_xlfn.XLOOKUP(A61,mw_parser_output__sr_only_border_0_clip_rect_0_0_0_0__clip_path_polygon_0px_0px[Country or territory],mw_parser_output__sr_only_border_0_clip_rect_0_0_0_0__clip_path_polygon_0px_0px[Rank2],"")</f>
        <v/>
      </c>
      <c r="E61">
        <f>_xlfn.XLOOKUP(A61,World_Bank_Group__2022[Column1],World_Bank_Group__2022[Rank],"")</f>
        <v>136</v>
      </c>
      <c r="F61">
        <f>_xlfn.XLOOKUP(A61,Maternal_mortality_ratio_per_100_000_live_births__1[Column1.1],Maternal_mortality_ratio_per_100_000_live_births__1[Rank],"")</f>
        <v>140</v>
      </c>
      <c r="G61">
        <f>_xlfn.XLOOKUP(A61,Under_five_mortality__deaths_1_000_live_births__–_2020_estimates__1[Location.1],Under_five_mortality__deaths_1_000_live_births__–_2020_estimates__1[Rank],"")</f>
        <v>148</v>
      </c>
      <c r="H61" t="str">
        <f>_xlfn.XLOOKUP(A61,edit__The_Economist_Intelligence_Unit’s_quality_of_life_index__2005[Country or territory],edit__The_Economist_Intelligence_Unit’s_quality_of_life_index__2005[Rank],"")</f>
        <v/>
      </c>
      <c r="I61">
        <f>_xlfn.XLOOKUP(A61,'Alphabetical Order'!$A$2:$A$216,'Alphabetical Order'!$B$2:$B$216,"")</f>
        <v>57</v>
      </c>
      <c r="J61">
        <f>_xlfn.XLOOKUP(A61,List_of_countries_and_territories_by_total_population[Location],List_of_countries_and_territories_by_total_population[Rank],"")</f>
        <v>156</v>
      </c>
      <c r="K61" t="str">
        <f>_xlfn.XLOOKUP(A61,Table_1[Country],Table_1[Overall Rank],"")</f>
        <v/>
      </c>
      <c r="L61" t="str">
        <f>_xlfn.XLOOKUP(A61,Table_1[Country],Table_1[Math Rank],"")</f>
        <v/>
      </c>
      <c r="M61" t="str">
        <f>_xlfn.XLOOKUP(A61,Table_1[Country],Table_1[Science Rank],"")</f>
        <v/>
      </c>
      <c r="N61" t="str">
        <f>_xlfn.XLOOKUP(A61,Table_1[Country],Table_1[Reading Rank],"")</f>
        <v/>
      </c>
      <c r="O61">
        <f>_xlfn.XLOOKUP(A61,Table_1__2[Column1],Table_1__2[Column2.1],"")</f>
        <v>20</v>
      </c>
      <c r="P61">
        <f>_xlfn.XLOOKUP(A61,Economic_Freedom_Index_31[Country],Economic_Freedom_Index_31[Rank],"")</f>
        <v>163</v>
      </c>
      <c r="Q61">
        <f>_xlfn.XLOOKUP(A61,Table_1__4[Column1.1],Table_1__4[Rank],"")</f>
        <v>135</v>
      </c>
      <c r="R61">
        <f>_xlfn.XLOOKUP(A61,Table_1__3[Country],Table_1__3[Rank],"")</f>
        <v>104</v>
      </c>
      <c r="S61" t="str">
        <f>_xlfn.XLOOKUP(A61,Table_2[Country],Table_2[2022 rank'[3']],"")</f>
        <v/>
      </c>
      <c r="Y61" t="s">
        <v>2482</v>
      </c>
      <c r="Z61" t="s">
        <v>2487</v>
      </c>
      <c r="AA61" t="s">
        <v>157</v>
      </c>
      <c r="AS61" t="str">
        <v>East Timor</v>
      </c>
      <c r="AU61" t="str">
        <v>Belarus</v>
      </c>
    </row>
    <row r="62" spans="1:47" x14ac:dyDescent="0.25">
      <c r="A62" t="str">
        <v>Ecuador</v>
      </c>
      <c r="B62">
        <f>_xlfn.XLOOKUP(A62,Table_4[Column3],Table_4[Rank],"")</f>
        <v>85</v>
      </c>
      <c r="C62">
        <f>_xlfn.XLOOKUP(A62,GDP__in_US___per_capita_by_country_or__territory[Column1.1],GDP__in_US___per_capita_by_country_or__territory[Rank],"")</f>
        <v>98</v>
      </c>
      <c r="D62">
        <f>_xlfn.XLOOKUP(A62,mw_parser_output__sr_only_border_0_clip_rect_0_0_0_0__clip_path_polygon_0px_0px[Country or territory],mw_parser_output__sr_only_border_0_clip_rect_0_0_0_0__clip_path_polygon_0px_0px[Rank2],"")</f>
        <v>68</v>
      </c>
      <c r="E62">
        <f>_xlfn.XLOOKUP(A62,World_Bank_Group__2022[Column1],World_Bank_Group__2022[Rank],"")</f>
        <v>55</v>
      </c>
      <c r="F62">
        <f>_xlfn.XLOOKUP(A62,Maternal_mortality_ratio_per_100_000_live_births__1[Column1.1],Maternal_mortality_ratio_per_100_000_live_births__1[Rank],"")</f>
        <v>97</v>
      </c>
      <c r="G62">
        <f>_xlfn.XLOOKUP(A62,Under_five_mortality__deaths_1_000_live_births__–_2020_estimates__1[Location.1],Under_five_mortality__deaths_1_000_live_births__–_2020_estimates__1[Rank],"")</f>
        <v>83</v>
      </c>
      <c r="H62">
        <f>_xlfn.XLOOKUP(A62,edit__The_Economist_Intelligence_Unit’s_quality_of_life_index__2005[Country or territory],edit__The_Economist_Intelligence_Unit’s_quality_of_life_index__2005[Rank],"")</f>
        <v>52</v>
      </c>
      <c r="I62">
        <f>_xlfn.XLOOKUP(A62,'Alphabetical Order'!$A$2:$A$216,'Alphabetical Order'!$B$2:$B$216,"")</f>
        <v>58</v>
      </c>
      <c r="J62">
        <f>_xlfn.XLOOKUP(A62,List_of_countries_and_territories_by_total_population[Location],List_of_countries_and_territories_by_total_population[Rank],"")</f>
        <v>73</v>
      </c>
      <c r="K62" t="str">
        <f>_xlfn.XLOOKUP(A62,Table_1[Country],Table_1[Overall Rank],"")</f>
        <v/>
      </c>
      <c r="L62" t="str">
        <f>_xlfn.XLOOKUP(A62,Table_1[Country],Table_1[Math Rank],"")</f>
        <v/>
      </c>
      <c r="M62" t="str">
        <f>_xlfn.XLOOKUP(A62,Table_1[Country],Table_1[Science Rank],"")</f>
        <v/>
      </c>
      <c r="N62" t="str">
        <f>_xlfn.XLOOKUP(A62,Table_1[Country],Table_1[Reading Rank],"")</f>
        <v/>
      </c>
      <c r="O62">
        <f>_xlfn.XLOOKUP(A62,Table_1__2[Column1],Table_1__2[Column2.1],"")</f>
        <v>110</v>
      </c>
      <c r="P62">
        <f>_xlfn.XLOOKUP(A62,Economic_Freedom_Index_31[Country],Economic_Freedom_Index_31[Rank],"")</f>
        <v>126</v>
      </c>
      <c r="Q62">
        <f>_xlfn.XLOOKUP(A62,Table_1__4[Column1.1],Table_1__4[Rank],"")</f>
        <v>113</v>
      </c>
      <c r="R62">
        <f>_xlfn.XLOOKUP(A62,Table_1__3[Country],Table_1__3[Rank],"")</f>
        <v>165</v>
      </c>
      <c r="S62" t="str">
        <f>_xlfn.XLOOKUP(A62,Table_2[Country],Table_2[2022 rank'[3']],"")</f>
        <v/>
      </c>
      <c r="Y62" t="s">
        <v>2482</v>
      </c>
      <c r="Z62" t="s">
        <v>2488</v>
      </c>
      <c r="AA62" t="s">
        <v>114</v>
      </c>
      <c r="AS62" t="str">
        <v>Ecuador</v>
      </c>
      <c r="AU62" t="str">
        <v>Belarus</v>
      </c>
    </row>
    <row r="63" spans="1:47" x14ac:dyDescent="0.25">
      <c r="A63" t="str">
        <v>Egypt</v>
      </c>
      <c r="B63">
        <f>_xlfn.XLOOKUP(A63,Table_4[Column3],Table_4[Rank],"")</f>
        <v>127</v>
      </c>
      <c r="C63">
        <f>_xlfn.XLOOKUP(A63,GDP__in_US___per_capita_by_country_or__territory[Column1.1],GDP__in_US___per_capita_by_country_or__territory[Rank],"")</f>
        <v>121</v>
      </c>
      <c r="D63">
        <f>_xlfn.XLOOKUP(A63,mw_parser_output__sr_only_border_0_clip_rect_0_0_0_0__clip_path_polygon_0px_0px[Country or territory],mw_parser_output__sr_only_border_0_clip_rect_0_0_0_0__clip_path_polygon_0px_0px[Rank2],"")</f>
        <v>86</v>
      </c>
      <c r="E63">
        <f>_xlfn.XLOOKUP(A63,World_Bank_Group__2022[Column1],World_Bank_Group__2022[Rank],"")</f>
        <v>132</v>
      </c>
      <c r="F63">
        <f>_xlfn.XLOOKUP(A63,Maternal_mortality_ratio_per_100_000_live_births__1[Column1.1],Maternal_mortality_ratio_per_100_000_live_births__1[Rank],"")</f>
        <v>56</v>
      </c>
      <c r="G63">
        <f>_xlfn.XLOOKUP(A63,Under_five_mortality__deaths_1_000_live_births__–_2020_estimates__1[Location.1],Under_five_mortality__deaths_1_000_live_births__–_2020_estimates__1[Rank],"")</f>
        <v>113</v>
      </c>
      <c r="H63">
        <f>_xlfn.XLOOKUP(A63,edit__The_Economist_Intelligence_Unit’s_quality_of_life_index__2005[Country or territory],edit__The_Economist_Intelligence_Unit’s_quality_of_life_index__2005[Rank],"")</f>
        <v>80</v>
      </c>
      <c r="I63">
        <f>_xlfn.XLOOKUP(A63,'Alphabetical Order'!$A$2:$A$216,'Alphabetical Order'!$B$2:$B$216,"")</f>
        <v>59</v>
      </c>
      <c r="J63">
        <f>_xlfn.XLOOKUP(A63,List_of_countries_and_territories_by_total_population[Location],List_of_countries_and_territories_by_total_population[Rank],"")</f>
        <v>14</v>
      </c>
      <c r="K63" t="str">
        <f>_xlfn.XLOOKUP(A63,Table_1[Country],Table_1[Overall Rank],"")</f>
        <v/>
      </c>
      <c r="L63" t="str">
        <f>_xlfn.XLOOKUP(A63,Table_1[Country],Table_1[Math Rank],"")</f>
        <v/>
      </c>
      <c r="M63" t="str">
        <f>_xlfn.XLOOKUP(A63,Table_1[Country],Table_1[Science Rank],"")</f>
        <v/>
      </c>
      <c r="N63" t="str">
        <f>_xlfn.XLOOKUP(A63,Table_1[Country],Table_1[Reading Rank],"")</f>
        <v/>
      </c>
      <c r="O63">
        <f>_xlfn.XLOOKUP(A63,Table_1__2[Column1],Table_1__2[Column2.1],"")</f>
        <v>170</v>
      </c>
      <c r="P63">
        <f>_xlfn.XLOOKUP(A63,Economic_Freedom_Index_31[Country],Economic_Freedom_Index_31[Rank],"")</f>
        <v>151</v>
      </c>
      <c r="Q63">
        <f>_xlfn.XLOOKUP(A63,Table_1__4[Column1.1],Table_1__4[Rank],"")</f>
        <v>75</v>
      </c>
      <c r="R63">
        <f>_xlfn.XLOOKUP(A63,Table_1__3[Country],Table_1__3[Rank],"")</f>
        <v>174</v>
      </c>
      <c r="S63" t="str">
        <f>_xlfn.XLOOKUP(A63,Table_2[Country],Table_2[2022 rank'[3']],"")</f>
        <v/>
      </c>
      <c r="Y63" t="s">
        <v>2482</v>
      </c>
      <c r="Z63" t="s">
        <v>2489</v>
      </c>
      <c r="AA63" t="s">
        <v>149</v>
      </c>
      <c r="AS63" t="str">
        <v>Egypt</v>
      </c>
      <c r="AU63" t="str">
        <v>Belarus</v>
      </c>
    </row>
    <row r="64" spans="1:47" x14ac:dyDescent="0.25">
      <c r="A64" t="str">
        <v>El Salvador</v>
      </c>
      <c r="B64">
        <f>_xlfn.XLOOKUP(A64,Table_4[Column3],Table_4[Rank],"")</f>
        <v>96</v>
      </c>
      <c r="C64">
        <f>_xlfn.XLOOKUP(A64,GDP__in_US___per_capita_by_country_or__territory[Column1.1],GDP__in_US___per_capita_by_country_or__territory[Rank],"")</f>
        <v>117</v>
      </c>
      <c r="D64">
        <f>_xlfn.XLOOKUP(A64,mw_parser_output__sr_only_border_0_clip_rect_0_0_0_0__clip_path_polygon_0px_0px[Country or territory],mw_parser_output__sr_only_border_0_clip_rect_0_0_0_0__clip_path_polygon_0px_0px[Rank2],"")</f>
        <v>107</v>
      </c>
      <c r="E64">
        <f>_xlfn.XLOOKUP(A64,World_Bank_Group__2022[Column1],World_Bank_Group__2022[Rank],"")</f>
        <v>117</v>
      </c>
      <c r="F64">
        <f>_xlfn.XLOOKUP(A64,Maternal_mortality_ratio_per_100_000_live_births__1[Column1.1],Maternal_mortality_ratio_per_100_000_live_births__1[Rank],"")</f>
        <v>86</v>
      </c>
      <c r="G64">
        <f>_xlfn.XLOOKUP(A64,Under_five_mortality__deaths_1_000_live_births__–_2020_estimates__1[Location.1],Under_five_mortality__deaths_1_000_live_births__–_2020_estimates__1[Rank],"")</f>
        <v>81</v>
      </c>
      <c r="H64">
        <f>_xlfn.XLOOKUP(A64,edit__The_Economist_Intelligence_Unit’s_quality_of_life_index__2005[Country or territory],edit__The_Economist_Intelligence_Unit’s_quality_of_life_index__2005[Rank],"")</f>
        <v>56</v>
      </c>
      <c r="I64">
        <f>_xlfn.XLOOKUP(A64,'Alphabetical Order'!$A$2:$A$216,'Alphabetical Order'!$B$2:$B$216,"")</f>
        <v>60</v>
      </c>
      <c r="J64">
        <f>_xlfn.XLOOKUP(A64,List_of_countries_and_territories_by_total_population[Location],List_of_countries_and_territories_by_total_population[Rank],"")</f>
        <v>112</v>
      </c>
      <c r="K64">
        <f>_xlfn.XLOOKUP(A64,Table_1[Country],Table_1[Overall Rank],"")</f>
        <v>73</v>
      </c>
      <c r="L64">
        <f>_xlfn.XLOOKUP(A64,Table_1[Country],Table_1[Math Rank],"")</f>
        <v>77</v>
      </c>
      <c r="M64">
        <f>_xlfn.XLOOKUP(A64,Table_1[Country],Table_1[Science Rank],"")</f>
        <v>72</v>
      </c>
      <c r="N64">
        <f>_xlfn.XLOOKUP(A64,Table_1[Country],Table_1[Reading Rank],"")</f>
        <v>69</v>
      </c>
      <c r="O64">
        <f>_xlfn.XLOOKUP(A64,Table_1__2[Column1],Table_1__2[Column2.1],"")</f>
        <v>133</v>
      </c>
      <c r="P64">
        <f>_xlfn.XLOOKUP(A64,Economic_Freedom_Index_31[Country],Economic_Freedom_Index_31[Rank],"")</f>
        <v>90</v>
      </c>
      <c r="Q64">
        <f>_xlfn.XLOOKUP(A64,Table_1__4[Column1.1],Table_1__4[Rank],"")</f>
        <v>102</v>
      </c>
      <c r="R64">
        <f>_xlfn.XLOOKUP(A64,Table_1__3[Country],Table_1__3[Rank],"")</f>
        <v>199</v>
      </c>
      <c r="S64" t="str">
        <f>_xlfn.XLOOKUP(A64,Table_2[Country],Table_2[2022 rank'[3']],"")</f>
        <v/>
      </c>
      <c r="Y64" t="s">
        <v>2482</v>
      </c>
      <c r="Z64" t="s">
        <v>2490</v>
      </c>
      <c r="AA64" t="s">
        <v>145</v>
      </c>
      <c r="AS64" t="str">
        <v>El Salvador</v>
      </c>
      <c r="AU64" t="str">
        <v>Belgium</v>
      </c>
    </row>
    <row r="65" spans="1:47" x14ac:dyDescent="0.25">
      <c r="A65" t="str">
        <v>Equatorial Guinea</v>
      </c>
      <c r="B65">
        <f>_xlfn.XLOOKUP(A65,Table_4[Column3],Table_4[Rank],"")</f>
        <v>156</v>
      </c>
      <c r="C65">
        <f>_xlfn.XLOOKUP(A65,GDP__in_US___per_capita_by_country_or__territory[Column1.1],GDP__in_US___per_capita_by_country_or__territory[Rank],"")</f>
        <v>74</v>
      </c>
      <c r="D65">
        <f>_xlfn.XLOOKUP(A65,mw_parser_output__sr_only_border_0_clip_rect_0_0_0_0__clip_path_polygon_0px_0px[Country or territory],mw_parser_output__sr_only_border_0_clip_rect_0_0_0_0__clip_path_polygon_0px_0px[Rank2],"")</f>
        <v>113</v>
      </c>
      <c r="E65">
        <f>_xlfn.XLOOKUP(A65,World_Bank_Group__2022[Column1],World_Bank_Group__2022[Rank],"")</f>
        <v>180</v>
      </c>
      <c r="F65">
        <f>_xlfn.XLOOKUP(A65,Maternal_mortality_ratio_per_100_000_live_births__1[Column1.1],Maternal_mortality_ratio_per_100_000_live_births__1[Rank],"")</f>
        <v>141</v>
      </c>
      <c r="G65">
        <f>_xlfn.XLOOKUP(A65,Under_five_mortality__deaths_1_000_live_births__–_2020_estimates__1[Location.1],Under_five_mortality__deaths_1_000_live_births__–_2020_estimates__1[Rank],"")</f>
        <v>181</v>
      </c>
      <c r="H65" t="str">
        <f>_xlfn.XLOOKUP(A65,edit__The_Economist_Intelligence_Unit’s_quality_of_life_index__2005[Country or territory],edit__The_Economist_Intelligence_Unit’s_quality_of_life_index__2005[Rank],"")</f>
        <v/>
      </c>
      <c r="I65">
        <f>_xlfn.XLOOKUP(A65,'Alphabetical Order'!$A$2:$A$216,'Alphabetical Order'!$B$2:$B$216,"")</f>
        <v>61</v>
      </c>
      <c r="J65">
        <f>_xlfn.XLOOKUP(A65,List_of_countries_and_territories_by_total_population[Location],List_of_countries_and_territories_by_total_population[Rank],"")</f>
        <v>154</v>
      </c>
      <c r="K65" t="str">
        <f>_xlfn.XLOOKUP(A65,Table_1[Country],Table_1[Overall Rank],"")</f>
        <v/>
      </c>
      <c r="L65" t="str">
        <f>_xlfn.XLOOKUP(A65,Table_1[Country],Table_1[Math Rank],"")</f>
        <v/>
      </c>
      <c r="M65" t="str">
        <f>_xlfn.XLOOKUP(A65,Table_1[Country],Table_1[Science Rank],"")</f>
        <v/>
      </c>
      <c r="N65" t="str">
        <f>_xlfn.XLOOKUP(A65,Table_1[Country],Table_1[Reading Rank],"")</f>
        <v/>
      </c>
      <c r="O65">
        <f>_xlfn.XLOOKUP(A65,Table_1__2[Column1],Table_1__2[Column2.1],"")</f>
        <v>127</v>
      </c>
      <c r="P65">
        <f>_xlfn.XLOOKUP(A65,Economic_Freedom_Index_31[Country],Economic_Freedom_Index_31[Rank],"")</f>
        <v>162</v>
      </c>
      <c r="Q65" t="str">
        <f>_xlfn.XLOOKUP(A65,Table_1__4[Column1.1],Table_1__4[Rank],"")</f>
        <v/>
      </c>
      <c r="R65">
        <f>_xlfn.XLOOKUP(A65,Table_1__3[Country],Table_1__3[Rank],"")</f>
        <v>210</v>
      </c>
      <c r="S65" t="str">
        <f>_xlfn.XLOOKUP(A65,Table_2[Country],Table_2[2022 rank'[3']],"")</f>
        <v/>
      </c>
      <c r="Y65" t="s">
        <v>2482</v>
      </c>
      <c r="Z65" t="s">
        <v>2491</v>
      </c>
      <c r="AA65" t="s">
        <v>147</v>
      </c>
      <c r="AS65" t="str">
        <v>Equatorial Guinea</v>
      </c>
      <c r="AU65" t="str">
        <v>Belgium</v>
      </c>
    </row>
    <row r="66" spans="1:47" x14ac:dyDescent="0.25">
      <c r="A66" t="str">
        <v>Eritrea</v>
      </c>
      <c r="B66">
        <f>_xlfn.XLOOKUP(A66,Table_4[Column3],Table_4[Rank],"")</f>
        <v>152</v>
      </c>
      <c r="C66">
        <f>_xlfn.XLOOKUP(A66,GDP__in_US___per_capita_by_country_or__territory[Column1.1],GDP__in_US___per_capita_by_country_or__territory[Rank],"")</f>
        <v>184</v>
      </c>
      <c r="D66">
        <f>_xlfn.XLOOKUP(A66,mw_parser_output__sr_only_border_0_clip_rect_0_0_0_0__clip_path_polygon_0px_0px[Country or territory],mw_parser_output__sr_only_border_0_clip_rect_0_0_0_0__clip_path_polygon_0px_0px[Rank2],"")</f>
        <v>150</v>
      </c>
      <c r="E66">
        <f>_xlfn.XLOOKUP(A66,World_Bank_Group__2022[Column1],World_Bank_Group__2022[Rank],"")</f>
        <v>151</v>
      </c>
      <c r="F66">
        <f>_xlfn.XLOOKUP(A66,Maternal_mortality_ratio_per_100_000_live_births__1[Column1.1],Maternal_mortality_ratio_per_100_000_live_births__1[Rank],"")</f>
        <v>159</v>
      </c>
      <c r="G66">
        <f>_xlfn.XLOOKUP(A66,Under_five_mortality__deaths_1_000_live_births__–_2020_estimates__1[Location.1],Under_five_mortality__deaths_1_000_live_births__–_2020_estimates__1[Rank],"")</f>
        <v>142</v>
      </c>
      <c r="H66" t="str">
        <f>_xlfn.XLOOKUP(A66,edit__The_Economist_Intelligence_Unit’s_quality_of_life_index__2005[Country or territory],edit__The_Economist_Intelligence_Unit’s_quality_of_life_index__2005[Rank],"")</f>
        <v/>
      </c>
      <c r="I66">
        <f>_xlfn.XLOOKUP(A66,'Alphabetical Order'!$A$2:$A$216,'Alphabetical Order'!$B$2:$B$216,"")</f>
        <v>62</v>
      </c>
      <c r="J66">
        <f>_xlfn.XLOOKUP(A66,List_of_countries_and_territories_by_total_population[Location],List_of_countries_and_territories_by_total_population[Rank],"")</f>
        <v>132</v>
      </c>
      <c r="K66" t="str">
        <f>_xlfn.XLOOKUP(A66,Table_1[Country],Table_1[Overall Rank],"")</f>
        <v/>
      </c>
      <c r="L66" t="str">
        <f>_xlfn.XLOOKUP(A66,Table_1[Country],Table_1[Math Rank],"")</f>
        <v/>
      </c>
      <c r="M66" t="str">
        <f>_xlfn.XLOOKUP(A66,Table_1[Country],Table_1[Science Rank],"")</f>
        <v/>
      </c>
      <c r="N66" t="str">
        <f>_xlfn.XLOOKUP(A66,Table_1[Country],Table_1[Reading Rank],"")</f>
        <v/>
      </c>
      <c r="O66">
        <f>_xlfn.XLOOKUP(A66,Table_1__2[Column1],Table_1__2[Column2.1],"")</f>
        <v>180</v>
      </c>
      <c r="P66">
        <f>_xlfn.XLOOKUP(A66,Economic_Freedom_Index_31[Country],Economic_Freedom_Index_31[Rank],"")</f>
        <v>171</v>
      </c>
      <c r="Q66" t="str">
        <f>_xlfn.XLOOKUP(A66,Table_1__4[Column1.1],Table_1__4[Rank],"")</f>
        <v/>
      </c>
      <c r="R66">
        <f>_xlfn.XLOOKUP(A66,Table_1__3[Country],Table_1__3[Rank],"")</f>
        <v>139</v>
      </c>
      <c r="S66" t="str">
        <f>_xlfn.XLOOKUP(A66,Table_2[Country],Table_2[2022 rank'[3']],"")</f>
        <v/>
      </c>
      <c r="Y66" t="s">
        <v>2482</v>
      </c>
      <c r="Z66" t="s">
        <v>2492</v>
      </c>
      <c r="AA66" t="s">
        <v>215</v>
      </c>
      <c r="AS66" t="str">
        <v>Eritrea</v>
      </c>
      <c r="AU66" t="str">
        <v>Belgium</v>
      </c>
    </row>
    <row r="67" spans="1:47" x14ac:dyDescent="0.25">
      <c r="A67" t="str">
        <v>Estonia</v>
      </c>
      <c r="B67">
        <f>_xlfn.XLOOKUP(A67,Table_4[Column3],Table_4[Rank],"")</f>
        <v>27</v>
      </c>
      <c r="C67">
        <f>_xlfn.XLOOKUP(A67,GDP__in_US___per_capita_by_country_or__territory[Column1.1],GDP__in_US___per_capita_by_country_or__territory[Rank],"")</f>
        <v>42</v>
      </c>
      <c r="D67">
        <f>_xlfn.XLOOKUP(A67,mw_parser_output__sr_only_border_0_clip_rect_0_0_0_0__clip_path_polygon_0px_0px[Country or territory],mw_parser_output__sr_only_border_0_clip_rect_0_0_0_0__clip_path_polygon_0px_0px[Rank2],"")</f>
        <v>23</v>
      </c>
      <c r="E67">
        <f>_xlfn.XLOOKUP(A67,World_Bank_Group__2022[Column1],World_Bank_Group__2022[Rank],"")</f>
        <v>53</v>
      </c>
      <c r="F67">
        <f>_xlfn.XLOOKUP(A67,Maternal_mortality_ratio_per_100_000_live_births__1[Column1.1],Maternal_mortality_ratio_per_100_000_live_births__1[Rank],"")</f>
        <v>24</v>
      </c>
      <c r="G67">
        <f>_xlfn.XLOOKUP(A67,Under_five_mortality__deaths_1_000_live_births__–_2020_estimates__1[Location.1],Under_five_mortality__deaths_1_000_live_births__–_2020_estimates__1[Rank],"")</f>
        <v>3</v>
      </c>
      <c r="H67">
        <f>_xlfn.XLOOKUP(A67,edit__The_Economist_Intelligence_Unit’s_quality_of_life_index__2005[Country or territory],edit__The_Economist_Intelligence_Unit’s_quality_of_life_index__2005[Rank],"")</f>
        <v>68</v>
      </c>
      <c r="I67">
        <f>_xlfn.XLOOKUP(A67,'Alphabetical Order'!$A$2:$A$216,'Alphabetical Order'!$B$2:$B$216,"")</f>
        <v>63</v>
      </c>
      <c r="J67">
        <f>_xlfn.XLOOKUP(A67,List_of_countries_and_territories_by_total_population[Location],List_of_countries_and_territories_by_total_population[Rank],"")</f>
        <v>155</v>
      </c>
      <c r="K67">
        <f>_xlfn.XLOOKUP(A67,Table_1[Country],Table_1[Overall Rank],"")</f>
        <v>7</v>
      </c>
      <c r="L67">
        <f>_xlfn.XLOOKUP(A67,Table_1[Country],Table_1[Math Rank],"")</f>
        <v>7</v>
      </c>
      <c r="M67">
        <f>_xlfn.XLOOKUP(A67,Table_1[Country],Table_1[Science Rank],"")</f>
        <v>6</v>
      </c>
      <c r="N67">
        <f>_xlfn.XLOOKUP(A67,Table_1[Country],Table_1[Reading Rank],"")</f>
        <v>6</v>
      </c>
      <c r="O67">
        <f>_xlfn.XLOOKUP(A67,Table_1__2[Column1],Table_1__2[Column2.1],"")</f>
        <v>6</v>
      </c>
      <c r="P67">
        <f>_xlfn.XLOOKUP(A67,Economic_Freedom_Index_31[Country],Economic_Freedom_Index_31[Rank],"")</f>
        <v>6</v>
      </c>
      <c r="Q67">
        <f>_xlfn.XLOOKUP(A67,Table_1__4[Column1.1],Table_1__4[Rank],"")</f>
        <v>23</v>
      </c>
      <c r="R67">
        <f>_xlfn.XLOOKUP(A67,Table_1__3[Country],Table_1__3[Rank],"")</f>
        <v>47</v>
      </c>
      <c r="S67">
        <f>_xlfn.XLOOKUP(A67,Table_2[Country],Table_2[2022 rank'[3']],"")</f>
        <v>22</v>
      </c>
      <c r="Y67" t="s">
        <v>2482</v>
      </c>
      <c r="Z67" t="s">
        <v>2493</v>
      </c>
      <c r="AA67" t="s">
        <v>228</v>
      </c>
      <c r="AS67" t="str">
        <v>Estonia</v>
      </c>
      <c r="AU67" t="str">
        <v>Belgium</v>
      </c>
    </row>
    <row r="68" spans="1:47" x14ac:dyDescent="0.25">
      <c r="A68" t="str">
        <v>Eswatini</v>
      </c>
      <c r="B68">
        <f>_xlfn.XLOOKUP(A68,Table_4[Column3],Table_4[Rank],"")</f>
        <v>132</v>
      </c>
      <c r="C68">
        <f>_xlfn.XLOOKUP(A68,GDP__in_US___per_capita_by_country_or__territory[Column1.1],GDP__in_US___per_capita_by_country_or__territory[Rank],"")</f>
        <v>125</v>
      </c>
      <c r="D68">
        <f>_xlfn.XLOOKUP(A68,mw_parser_output__sr_only_border_0_clip_rect_0_0_0_0__clip_path_polygon_0px_0px[Country or territory],mw_parser_output__sr_only_border_0_clip_rect_0_0_0_0__clip_path_polygon_0px_0px[Rank2],"")</f>
        <v>122</v>
      </c>
      <c r="E68">
        <f>_xlfn.XLOOKUP(A68,World_Bank_Group__2022[Column1],World_Bank_Group__2022[Rank],"")</f>
        <v>194</v>
      </c>
      <c r="F68">
        <f>_xlfn.XLOOKUP(A68,Maternal_mortality_ratio_per_100_000_live_births__1[Column1.1],Maternal_mortality_ratio_per_100_000_live_births__1[Rank],"")</f>
        <v>149</v>
      </c>
      <c r="G68">
        <f>_xlfn.XLOOKUP(A68,Under_five_mortality__deaths_1_000_live_births__–_2020_estimates__1[Location.1],Under_five_mortality__deaths_1_000_live_births__–_2020_estimates__1[Rank],"")</f>
        <v>156</v>
      </c>
      <c r="H68" t="str">
        <f>_xlfn.XLOOKUP(A68,edit__The_Economist_Intelligence_Unit’s_quality_of_life_index__2005[Country or territory],edit__The_Economist_Intelligence_Unit’s_quality_of_life_index__2005[Rank],"")</f>
        <v/>
      </c>
      <c r="I68">
        <f>_xlfn.XLOOKUP(A68,'Alphabetical Order'!$A$2:$A$216,'Alphabetical Order'!$B$2:$B$216,"")</f>
        <v>64</v>
      </c>
      <c r="J68">
        <f>_xlfn.XLOOKUP(A68,List_of_countries_and_territories_by_total_population[Location],List_of_countries_and_territories_by_total_population[Rank],"")</f>
        <v>159</v>
      </c>
      <c r="K68" t="str">
        <f>_xlfn.XLOOKUP(A68,Table_1[Country],Table_1[Overall Rank],"")</f>
        <v/>
      </c>
      <c r="L68" t="str">
        <f>_xlfn.XLOOKUP(A68,Table_1[Country],Table_1[Math Rank],"")</f>
        <v/>
      </c>
      <c r="M68" t="str">
        <f>_xlfn.XLOOKUP(A68,Table_1[Country],Table_1[Science Rank],"")</f>
        <v/>
      </c>
      <c r="N68" t="str">
        <f>_xlfn.XLOOKUP(A68,Table_1[Country],Table_1[Reading Rank],"")</f>
        <v/>
      </c>
      <c r="O68">
        <f>_xlfn.XLOOKUP(A68,Table_1__2[Column1],Table_1__2[Column2.1],"")</f>
        <v>85</v>
      </c>
      <c r="P68">
        <f>_xlfn.XLOOKUP(A68,Economic_Freedom_Index_31[Country],Economic_Freedom_Index_31[Rank],"")</f>
        <v>141</v>
      </c>
      <c r="Q68">
        <f>_xlfn.XLOOKUP(A68,Table_1__4[Column1.1],Table_1__4[Rank],"")</f>
        <v>88</v>
      </c>
      <c r="R68">
        <f>_xlfn.XLOOKUP(A68,Table_1__3[Country],Table_1__3[Rank],"")</f>
        <v>152</v>
      </c>
      <c r="S68" t="str">
        <f>_xlfn.XLOOKUP(A68,Table_2[Country],Table_2[2022 rank'[3']],"")</f>
        <v/>
      </c>
      <c r="Y68" t="s">
        <v>2482</v>
      </c>
      <c r="Z68" t="s">
        <v>2494</v>
      </c>
      <c r="AA68" t="s">
        <v>164</v>
      </c>
      <c r="AS68" t="str">
        <v>Eswatini</v>
      </c>
      <c r="AU68" t="str">
        <v>Belize</v>
      </c>
    </row>
    <row r="69" spans="1:47" x14ac:dyDescent="0.25">
      <c r="A69" t="str">
        <v>Ethiopia</v>
      </c>
      <c r="B69">
        <f>_xlfn.XLOOKUP(A69,Table_4[Column3],Table_4[Rank],"")</f>
        <v>116</v>
      </c>
      <c r="C69">
        <f>_xlfn.XLOOKUP(A69,GDP__in_US___per_capita_by_country_or__territory[Column1.1],GDP__in_US___per_capita_by_country_or__territory[Rank],"")</f>
        <v>172</v>
      </c>
      <c r="D69">
        <f>_xlfn.XLOOKUP(A69,mw_parser_output__sr_only_border_0_clip_rect_0_0_0_0__clip_path_polygon_0px_0px[Country or territory],mw_parser_output__sr_only_border_0_clip_rect_0_0_0_0__clip_path_polygon_0px_0px[Rank2],"")</f>
        <v>151</v>
      </c>
      <c r="E69">
        <f>_xlfn.XLOOKUP(A69,World_Bank_Group__2022[Column1],World_Bank_Group__2022[Rank],"")</f>
        <v>157</v>
      </c>
      <c r="F69">
        <f>_xlfn.XLOOKUP(A69,Maternal_mortality_ratio_per_100_000_live_births__1[Column1.1],Maternal_mortality_ratio_per_100_000_live_births__1[Rank],"")</f>
        <v>155</v>
      </c>
      <c r="G69">
        <f>_xlfn.XLOOKUP(A69,Under_five_mortality__deaths_1_000_live_births__–_2020_estimates__1[Location.1],Under_five_mortality__deaths_1_000_live_births__–_2020_estimates__1[Rank],"")</f>
        <v>157</v>
      </c>
      <c r="H69" t="str">
        <f>_xlfn.XLOOKUP(A69,edit__The_Economist_Intelligence_Unit’s_quality_of_life_index__2005[Country or territory],edit__The_Economist_Intelligence_Unit’s_quality_of_life_index__2005[Rank],"")</f>
        <v/>
      </c>
      <c r="I69">
        <f>_xlfn.XLOOKUP(A69,'Alphabetical Order'!$A$2:$A$216,'Alphabetical Order'!$B$2:$B$216,"")</f>
        <v>65</v>
      </c>
      <c r="J69">
        <f>_xlfn.XLOOKUP(A69,List_of_countries_and_territories_by_total_population[Location],List_of_countries_and_territories_by_total_population[Rank],"")</f>
        <v>13</v>
      </c>
      <c r="K69" t="str">
        <f>_xlfn.XLOOKUP(A69,Table_1[Country],Table_1[Overall Rank],"")</f>
        <v/>
      </c>
      <c r="L69" t="str">
        <f>_xlfn.XLOOKUP(A69,Table_1[Country],Table_1[Math Rank],"")</f>
        <v/>
      </c>
      <c r="M69" t="str">
        <f>_xlfn.XLOOKUP(A69,Table_1[Country],Table_1[Science Rank],"")</f>
        <v/>
      </c>
      <c r="N69" t="str">
        <f>_xlfn.XLOOKUP(A69,Table_1[Country],Table_1[Reading Rank],"")</f>
        <v/>
      </c>
      <c r="O69">
        <f>_xlfn.XLOOKUP(A69,Table_1__2[Column1],Table_1__2[Column2.1],"")</f>
        <v>141</v>
      </c>
      <c r="P69">
        <f>_xlfn.XLOOKUP(A69,Economic_Freedom_Index_31[Country],Economic_Freedom_Index_31[Rank],"")</f>
        <v>149</v>
      </c>
      <c r="Q69">
        <f>_xlfn.XLOOKUP(A69,Table_1__4[Column1.1],Table_1__4[Rank],"")</f>
        <v>93</v>
      </c>
      <c r="R69">
        <f>_xlfn.XLOOKUP(A69,Table_1__3[Country],Table_1__3[Rank],"")</f>
        <v>155</v>
      </c>
      <c r="S69" t="str">
        <f>_xlfn.XLOOKUP(A69,Table_2[Country],Table_2[2022 rank'[3']],"")</f>
        <v/>
      </c>
      <c r="Y69" t="s">
        <v>2482</v>
      </c>
      <c r="Z69" t="s">
        <v>2495</v>
      </c>
      <c r="AA69" t="s">
        <v>261</v>
      </c>
      <c r="AS69" t="str">
        <v>Ethiopia</v>
      </c>
      <c r="AU69" t="str">
        <v>Belize</v>
      </c>
    </row>
    <row r="70" spans="1:47" x14ac:dyDescent="0.25">
      <c r="A70" t="str">
        <v>Faroe Islands</v>
      </c>
      <c r="B70" t="str">
        <f>_xlfn.XLOOKUP(A70,Table_4[Column3],Table_4[Rank],"")</f>
        <v/>
      </c>
      <c r="C70" t="str">
        <f>_xlfn.XLOOKUP(A70,GDP__in_US___per_capita_by_country_or__territory[Column1.1],GDP__in_US___per_capita_by_country_or__territory[Rank],"")</f>
        <v/>
      </c>
      <c r="D70" t="str">
        <f>_xlfn.XLOOKUP(A70,mw_parser_output__sr_only_border_0_clip_rect_0_0_0_0__clip_path_polygon_0px_0px[Country or territory],mw_parser_output__sr_only_border_0_clip_rect_0_0_0_0__clip_path_polygon_0px_0px[Rank2],"")</f>
        <v/>
      </c>
      <c r="E70">
        <f>_xlfn.XLOOKUP(A70,World_Bank_Group__2022[Column1],World_Bank_Group__2022[Rank],"")</f>
        <v>6</v>
      </c>
      <c r="F70" t="str">
        <f>_xlfn.XLOOKUP(A70,Maternal_mortality_ratio_per_100_000_live_births__1[Column1.1],Maternal_mortality_ratio_per_100_000_live_births__1[Rank],"")</f>
        <v/>
      </c>
      <c r="G70" t="str">
        <f>_xlfn.XLOOKUP(A70,Under_five_mortality__deaths_1_000_live_births__–_2020_estimates__1[Location.1],Under_five_mortality__deaths_1_000_live_births__–_2020_estimates__1[Rank],"")</f>
        <v/>
      </c>
      <c r="H70" t="str">
        <f>_xlfn.XLOOKUP(A70,edit__The_Economist_Intelligence_Unit’s_quality_of_life_index__2005[Country or territory],edit__The_Economist_Intelligence_Unit’s_quality_of_life_index__2005[Rank],"")</f>
        <v/>
      </c>
      <c r="I70">
        <f>_xlfn.XLOOKUP(A70,'Alphabetical Order'!$A$2:$A$216,'Alphabetical Order'!$B$2:$B$216,"")</f>
        <v>66</v>
      </c>
      <c r="J70" t="str">
        <f>_xlfn.XLOOKUP(A70,List_of_countries_and_territories_by_total_population[Location],List_of_countries_and_territories_by_total_population[Rank],"")</f>
        <v/>
      </c>
      <c r="K70" t="str">
        <f>_xlfn.XLOOKUP(A70,Table_1[Country],Table_1[Overall Rank],"")</f>
        <v/>
      </c>
      <c r="L70" t="str">
        <f>_xlfn.XLOOKUP(A70,Table_1[Country],Table_1[Math Rank],"")</f>
        <v/>
      </c>
      <c r="M70" t="str">
        <f>_xlfn.XLOOKUP(A70,Table_1[Country],Table_1[Science Rank],"")</f>
        <v/>
      </c>
      <c r="N70" t="str">
        <f>_xlfn.XLOOKUP(A70,Table_1[Country],Table_1[Reading Rank],"")</f>
        <v/>
      </c>
      <c r="O70" t="str">
        <f>_xlfn.XLOOKUP(A70,Table_1__2[Column1],Table_1__2[Column2.1],"")</f>
        <v/>
      </c>
      <c r="P70" t="str">
        <f>_xlfn.XLOOKUP(A70,Economic_Freedom_Index_31[Country],Economic_Freedom_Index_31[Rank],"")</f>
        <v/>
      </c>
      <c r="Q70" t="str">
        <f>_xlfn.XLOOKUP(A70,Table_1__4[Column1.1],Table_1__4[Rank],"")</f>
        <v/>
      </c>
      <c r="R70">
        <f>_xlfn.XLOOKUP(A70,Table_1__3[Country],Table_1__3[Rank],"")</f>
        <v>26</v>
      </c>
      <c r="S70" t="str">
        <f>_xlfn.XLOOKUP(A70,Table_2[Country],Table_2[2022 rank'[3']],"")</f>
        <v/>
      </c>
      <c r="Y70" t="s">
        <v>2482</v>
      </c>
      <c r="Z70" t="s">
        <v>2496</v>
      </c>
      <c r="AA70" t="s">
        <v>230</v>
      </c>
      <c r="AS70" t="str">
        <v>Faroe Islands</v>
      </c>
      <c r="AU70" t="str">
        <v>Belize</v>
      </c>
    </row>
    <row r="71" spans="1:47" x14ac:dyDescent="0.25">
      <c r="A71" t="str">
        <v>Fiji</v>
      </c>
      <c r="B71">
        <f>_xlfn.XLOOKUP(A71,Table_4[Column3],Table_4[Rank],"")</f>
        <v>80</v>
      </c>
      <c r="C71">
        <f>_xlfn.XLOOKUP(A71,GDP__in_US___per_capita_by_country_or__territory[Column1.1],GDP__in_US___per_capita_by_country_or__territory[Rank],"")</f>
        <v>103</v>
      </c>
      <c r="D71">
        <f>_xlfn.XLOOKUP(A71,mw_parser_output__sr_only_border_0_clip_rect_0_0_0_0__clip_path_polygon_0px_0px[Country or territory],mw_parser_output__sr_only_border_0_clip_rect_0_0_0_0__clip_path_polygon_0px_0px[Rank2],"")</f>
        <v>85</v>
      </c>
      <c r="E71">
        <f>_xlfn.XLOOKUP(A71,World_Bank_Group__2022[Column1],World_Bank_Group__2022[Rank],"")</f>
        <v>143</v>
      </c>
      <c r="F71">
        <f>_xlfn.XLOOKUP(A71,Maternal_mortality_ratio_per_100_000_live_births__1[Column1.1],Maternal_mortality_ratio_per_100_000_live_births__1[Rank],"")</f>
        <v>79</v>
      </c>
      <c r="G71">
        <f>_xlfn.XLOOKUP(A71,Under_five_mortality__deaths_1_000_live_births__–_2020_estimates__1[Location.1],Under_five_mortality__deaths_1_000_live_births__–_2020_estimates__1[Rank],"")</f>
        <v>128</v>
      </c>
      <c r="H71" t="str">
        <f>_xlfn.XLOOKUP(A71,edit__The_Economist_Intelligence_Unit’s_quality_of_life_index__2005[Country or territory],edit__The_Economist_Intelligence_Unit’s_quality_of_life_index__2005[Rank],"")</f>
        <v/>
      </c>
      <c r="I71">
        <f>_xlfn.XLOOKUP(A71,'Alphabetical Order'!$A$2:$A$216,'Alphabetical Order'!$B$2:$B$216,"")</f>
        <v>67</v>
      </c>
      <c r="J71">
        <f>_xlfn.XLOOKUP(A71,List_of_countries_and_territories_by_total_population[Location],List_of_countries_and_territories_by_total_population[Rank],"")</f>
        <v>162</v>
      </c>
      <c r="K71" t="str">
        <f>_xlfn.XLOOKUP(A71,Table_1[Country],Table_1[Overall Rank],"")</f>
        <v/>
      </c>
      <c r="L71" t="str">
        <f>_xlfn.XLOOKUP(A71,Table_1[Country],Table_1[Math Rank],"")</f>
        <v/>
      </c>
      <c r="M71" t="str">
        <f>_xlfn.XLOOKUP(A71,Table_1[Country],Table_1[Science Rank],"")</f>
        <v/>
      </c>
      <c r="N71" t="str">
        <f>_xlfn.XLOOKUP(A71,Table_1[Country],Table_1[Reading Rank],"")</f>
        <v/>
      </c>
      <c r="O71">
        <f>_xlfn.XLOOKUP(A71,Table_1__2[Column1],Table_1__2[Column2.1],"")</f>
        <v>44</v>
      </c>
      <c r="P71">
        <f>_xlfn.XLOOKUP(A71,Economic_Freedom_Index_31[Country],Economic_Freedom_Index_31[Rank],"")</f>
        <v>111</v>
      </c>
      <c r="Q71">
        <f>_xlfn.XLOOKUP(A71,Table_1__4[Column1.1],Table_1__4[Rank],"")</f>
        <v>50</v>
      </c>
      <c r="R71">
        <f>_xlfn.XLOOKUP(A71,Table_1__3[Country],Table_1__3[Rank],"")</f>
        <v>32</v>
      </c>
      <c r="S71" t="str">
        <f>_xlfn.XLOOKUP(A71,Table_2[Country],Table_2[2022 rank'[3']],"")</f>
        <v/>
      </c>
      <c r="Y71" t="s">
        <v>2482</v>
      </c>
      <c r="Z71" t="s">
        <v>2497</v>
      </c>
      <c r="AA71" t="s">
        <v>196</v>
      </c>
      <c r="AS71" t="str">
        <v>Fiji</v>
      </c>
      <c r="AU71" t="str">
        <v>Benin</v>
      </c>
    </row>
    <row r="72" spans="1:47" x14ac:dyDescent="0.25">
      <c r="A72" t="str">
        <v>Finland</v>
      </c>
      <c r="B72">
        <f>_xlfn.XLOOKUP(A72,Table_4[Column3],Table_4[Rank],"")</f>
        <v>5</v>
      </c>
      <c r="C72">
        <f>_xlfn.XLOOKUP(A72,GDP__in_US___per_capita_by_country_or__territory[Column1.1],GDP__in_US___per_capita_by_country_or__territory[Rank],"")</f>
        <v>16</v>
      </c>
      <c r="D72" t="str">
        <f>_xlfn.XLOOKUP(A72,mw_parser_output__sr_only_border_0_clip_rect_0_0_0_0__clip_path_polygon_0px_0px[Country or territory],mw_parser_output__sr_only_border_0_clip_rect_0_0_0_0__clip_path_polygon_0px_0px[Rank2],"")</f>
        <v/>
      </c>
      <c r="E72">
        <f>_xlfn.XLOOKUP(A72,World_Bank_Group__2022[Column1],World_Bank_Group__2022[Rank],"")</f>
        <v>32</v>
      </c>
      <c r="F72">
        <f>_xlfn.XLOOKUP(A72,Maternal_mortality_ratio_per_100_000_live_births__1[Column1.1],Maternal_mortality_ratio_per_100_000_live_births__1[Rank],"")</f>
        <v>38</v>
      </c>
      <c r="G72">
        <f>_xlfn.XLOOKUP(A72,Under_five_mortality__deaths_1_000_live_births__–_2020_estimates__1[Location.1],Under_five_mortality__deaths_1_000_live_births__–_2020_estimates__1[Rank],"")</f>
        <v>7</v>
      </c>
      <c r="H72">
        <f>_xlfn.XLOOKUP(A72,edit__The_Economist_Intelligence_Unit’s_quality_of_life_index__2005[Country or territory],edit__The_Economist_Intelligence_Unit’s_quality_of_life_index__2005[Rank],"")</f>
        <v>12</v>
      </c>
      <c r="I72">
        <f>_xlfn.XLOOKUP(A72,'Alphabetical Order'!$A$2:$A$216,'Alphabetical Order'!$B$2:$B$216,"")</f>
        <v>68</v>
      </c>
      <c r="J72">
        <f>_xlfn.XLOOKUP(A72,List_of_countries_and_territories_by_total_population[Location],List_of_countries_and_territories_by_total_population[Rank],"")</f>
        <v>117</v>
      </c>
      <c r="K72">
        <f>_xlfn.XLOOKUP(A72,Table_1[Country],Table_1[Overall Rank],"")</f>
        <v>12</v>
      </c>
      <c r="L72">
        <f>_xlfn.XLOOKUP(A72,Table_1[Country],Table_1[Math Rank],"")</f>
        <v>20</v>
      </c>
      <c r="M72">
        <f>_xlfn.XLOOKUP(A72,Table_1[Country],Table_1[Science Rank],"")</f>
        <v>9</v>
      </c>
      <c r="N72">
        <f>_xlfn.XLOOKUP(A72,Table_1[Country],Table_1[Reading Rank],"")</f>
        <v>14</v>
      </c>
      <c r="O72">
        <f>_xlfn.XLOOKUP(A72,Table_1__2[Column1],Table_1__2[Column2.1],"")</f>
        <v>5</v>
      </c>
      <c r="P72">
        <f>_xlfn.XLOOKUP(A72,Economic_Freedom_Index_31[Country],Economic_Freedom_Index_31[Rank],"")</f>
        <v>11</v>
      </c>
      <c r="Q72">
        <f>_xlfn.XLOOKUP(A72,Table_1__4[Column1.1],Table_1__4[Rank],"")</f>
        <v>13</v>
      </c>
      <c r="R72">
        <f>_xlfn.XLOOKUP(A72,Table_1__3[Country],Table_1__3[Rank],"")</f>
        <v>39</v>
      </c>
      <c r="S72">
        <f>_xlfn.XLOOKUP(A72,Table_2[Country],Table_2[2022 rank'[3']],"")</f>
        <v>5</v>
      </c>
      <c r="Y72" t="s">
        <v>2482</v>
      </c>
      <c r="Z72" t="s">
        <v>2498</v>
      </c>
      <c r="AA72" t="s">
        <v>137</v>
      </c>
      <c r="AS72" t="str">
        <v>Finland</v>
      </c>
      <c r="AU72" t="str">
        <v>Benin</v>
      </c>
    </row>
    <row r="73" spans="1:47" x14ac:dyDescent="0.25">
      <c r="A73" t="str">
        <v>France</v>
      </c>
      <c r="B73">
        <f>_xlfn.XLOOKUP(A73,Table_4[Column3],Table_4[Rank],"")</f>
        <v>23</v>
      </c>
      <c r="C73">
        <f>_xlfn.XLOOKUP(A73,GDP__in_US___per_capita_by_country_or__territory[Column1.1],GDP__in_US___per_capita_by_country_or__territory[Rank],"")</f>
        <v>26</v>
      </c>
      <c r="D73">
        <f>_xlfn.XLOOKUP(A73,mw_parser_output__sr_only_border_0_clip_rect_0_0_0_0__clip_path_polygon_0px_0px[Country or territory],mw_parser_output__sr_only_border_0_clip_rect_0_0_0_0__clip_path_polygon_0px_0px[Rank2],"")</f>
        <v>20</v>
      </c>
      <c r="E73">
        <f>_xlfn.XLOOKUP(A73,World_Bank_Group__2022[Column1],World_Bank_Group__2022[Rank],"")</f>
        <v>19</v>
      </c>
      <c r="F73">
        <f>_xlfn.XLOOKUP(A73,Maternal_mortality_ratio_per_100_000_live_births__1[Column1.1],Maternal_mortality_ratio_per_100_000_live_births__1[Rank],"")</f>
        <v>36</v>
      </c>
      <c r="G73">
        <f>_xlfn.XLOOKUP(A73,Under_five_mortality__deaths_1_000_live_births__–_2020_estimates__1[Location.1],Under_five_mortality__deaths_1_000_live_births__–_2020_estimates__1[Rank],"")</f>
        <v>35</v>
      </c>
      <c r="H73">
        <f>_xlfn.XLOOKUP(A73,edit__The_Economist_Intelligence_Unit’s_quality_of_life_index__2005[Country or territory],edit__The_Economist_Intelligence_Unit’s_quality_of_life_index__2005[Rank],"")</f>
        <v>25</v>
      </c>
      <c r="I73">
        <f>_xlfn.XLOOKUP(A73,'Alphabetical Order'!$A$2:$A$216,'Alphabetical Order'!$B$2:$B$216,"")</f>
        <v>69</v>
      </c>
      <c r="J73">
        <f>_xlfn.XLOOKUP(A73,List_of_countries_and_territories_by_total_population[Location],List_of_countries_and_territories_by_total_population[Rank],"")</f>
        <v>20</v>
      </c>
      <c r="K73">
        <f>_xlfn.XLOOKUP(A73,Table_1[Country],Table_1[Overall Rank],"")</f>
        <v>26</v>
      </c>
      <c r="L73">
        <f>_xlfn.XLOOKUP(A73,Table_1[Country],Table_1[Math Rank],"")</f>
        <v>26</v>
      </c>
      <c r="M73">
        <f>_xlfn.XLOOKUP(A73,Table_1[Country],Table_1[Science Rank],"")</f>
        <v>26</v>
      </c>
      <c r="N73">
        <f>_xlfn.XLOOKUP(A73,Table_1[Country],Table_1[Reading Rank],"")</f>
        <v>28</v>
      </c>
      <c r="O73">
        <f>_xlfn.XLOOKUP(A73,Table_1__2[Column1],Table_1__2[Column2.1],"")</f>
        <v>21</v>
      </c>
      <c r="P73">
        <f>_xlfn.XLOOKUP(A73,Economic_Freedom_Index_31[Country],Economic_Freedom_Index_31[Rank],"")</f>
        <v>52</v>
      </c>
      <c r="Q73">
        <f>_xlfn.XLOOKUP(A73,Table_1__4[Column1.1],Table_1__4[Rank],"")</f>
        <v>40</v>
      </c>
      <c r="R73">
        <f>_xlfn.XLOOKUP(A73,Table_1__3[Country],Table_1__3[Rank],"")</f>
        <v>74</v>
      </c>
      <c r="S73">
        <f>_xlfn.XLOOKUP(A73,Table_2[Country],Table_2[2022 rank'[3']],"")</f>
        <v>9</v>
      </c>
      <c r="Y73" t="s">
        <v>2482</v>
      </c>
      <c r="Z73" t="s">
        <v>2499</v>
      </c>
      <c r="AA73" t="s">
        <v>220</v>
      </c>
      <c r="AS73" t="str">
        <v>France</v>
      </c>
      <c r="AU73" t="str">
        <v>Benin</v>
      </c>
    </row>
    <row r="74" spans="1:47" x14ac:dyDescent="0.25">
      <c r="A74" t="str">
        <v>French Polynesia</v>
      </c>
      <c r="B74" t="str">
        <f>_xlfn.XLOOKUP(A74,Table_4[Column3],Table_4[Rank],"")</f>
        <v/>
      </c>
      <c r="C74" t="str">
        <f>_xlfn.XLOOKUP(A74,GDP__in_US___per_capita_by_country_or__territory[Column1.1],GDP__in_US___per_capita_by_country_or__territory[Rank],"")</f>
        <v/>
      </c>
      <c r="D74" t="str">
        <f>_xlfn.XLOOKUP(A74,mw_parser_output__sr_only_border_0_clip_rect_0_0_0_0__clip_path_polygon_0px_0px[Country or territory],mw_parser_output__sr_only_border_0_clip_rect_0_0_0_0__clip_path_polygon_0px_0px[Rank2],"")</f>
        <v/>
      </c>
      <c r="E74">
        <f>_xlfn.XLOOKUP(A74,World_Bank_Group__2022[Column1],World_Bank_Group__2022[Rank],"")</f>
        <v>4</v>
      </c>
      <c r="F74" t="str">
        <f>_xlfn.XLOOKUP(A74,Maternal_mortality_ratio_per_100_000_live_births__1[Column1.1],Maternal_mortality_ratio_per_100_000_live_births__1[Rank],"")</f>
        <v/>
      </c>
      <c r="G74" t="str">
        <f>_xlfn.XLOOKUP(A74,Under_five_mortality__deaths_1_000_live_births__–_2020_estimates__1[Location.1],Under_five_mortality__deaths_1_000_live_births__–_2020_estimates__1[Rank],"")</f>
        <v/>
      </c>
      <c r="H74" t="str">
        <f>_xlfn.XLOOKUP(A74,edit__The_Economist_Intelligence_Unit’s_quality_of_life_index__2005[Country or territory],edit__The_Economist_Intelligence_Unit’s_quality_of_life_index__2005[Rank],"")</f>
        <v/>
      </c>
      <c r="I74">
        <f>_xlfn.XLOOKUP(A74,'Alphabetical Order'!$A$2:$A$216,'Alphabetical Order'!$B$2:$B$216,"")</f>
        <v>70</v>
      </c>
      <c r="J74" t="str">
        <f>_xlfn.XLOOKUP(A74,List_of_countries_and_territories_by_total_population[Location],List_of_countries_and_territories_by_total_population[Rank],"")</f>
        <v/>
      </c>
      <c r="K74" t="str">
        <f>_xlfn.XLOOKUP(A74,Table_1[Country],Table_1[Overall Rank],"")</f>
        <v/>
      </c>
      <c r="L74" t="str">
        <f>_xlfn.XLOOKUP(A74,Table_1[Country],Table_1[Math Rank],"")</f>
        <v/>
      </c>
      <c r="M74" t="str">
        <f>_xlfn.XLOOKUP(A74,Table_1[Country],Table_1[Science Rank],"")</f>
        <v/>
      </c>
      <c r="N74" t="str">
        <f>_xlfn.XLOOKUP(A74,Table_1[Country],Table_1[Reading Rank],"")</f>
        <v/>
      </c>
      <c r="O74" t="str">
        <f>_xlfn.XLOOKUP(A74,Table_1__2[Column1],Table_1__2[Column2.1],"")</f>
        <v/>
      </c>
      <c r="P74" t="str">
        <f>_xlfn.XLOOKUP(A74,Economic_Freedom_Index_31[Country],Economic_Freedom_Index_31[Rank],"")</f>
        <v/>
      </c>
      <c r="Q74" t="str">
        <f>_xlfn.XLOOKUP(A74,Table_1__4[Column1.1],Table_1__4[Rank],"")</f>
        <v/>
      </c>
      <c r="R74">
        <f>_xlfn.XLOOKUP(A74,Table_1__3[Country],Table_1__3[Rank],"")</f>
        <v>9</v>
      </c>
      <c r="S74" t="str">
        <f>_xlfn.XLOOKUP(A74,Table_2[Country],Table_2[2022 rank'[3']],"")</f>
        <v/>
      </c>
      <c r="Y74" t="s">
        <v>2482</v>
      </c>
      <c r="Z74" t="s">
        <v>2500</v>
      </c>
      <c r="AA74" t="s">
        <v>105</v>
      </c>
      <c r="AS74" t="str">
        <v>French Polynesia</v>
      </c>
      <c r="AU74" t="str">
        <v>Benin</v>
      </c>
    </row>
    <row r="75" spans="1:47" x14ac:dyDescent="0.25">
      <c r="A75" t="str">
        <v>Gabon</v>
      </c>
      <c r="B75">
        <f>_xlfn.XLOOKUP(A75,Table_4[Column3],Table_4[Rank],"")</f>
        <v>146</v>
      </c>
      <c r="C75">
        <f>_xlfn.XLOOKUP(A75,GDP__in_US___per_capita_by_country_or__territory[Column1.1],GDP__in_US___per_capita_by_country_or__territory[Rank],"")</f>
        <v>76</v>
      </c>
      <c r="D75">
        <f>_xlfn.XLOOKUP(A75,mw_parser_output__sr_only_border_0_clip_rect_0_0_0_0__clip_path_polygon_0px_0px[Country or territory],mw_parser_output__sr_only_border_0_clip_rect_0_0_0_0__clip_path_polygon_0px_0px[Rank2],"")</f>
        <v>103</v>
      </c>
      <c r="E75">
        <f>_xlfn.XLOOKUP(A75,World_Bank_Group__2022[Column1],World_Bank_Group__2022[Rank],"")</f>
        <v>156</v>
      </c>
      <c r="F75">
        <f>_xlfn.XLOOKUP(A75,Maternal_mortality_ratio_per_100_000_live_births__1[Column1.1],Maternal_mortality_ratio_per_100_000_live_births__1[Rank],"")</f>
        <v>146</v>
      </c>
      <c r="G75">
        <f>_xlfn.XLOOKUP(A75,Under_five_mortality__deaths_1_000_live_births__–_2020_estimates__1[Location.1],Under_five_mortality__deaths_1_000_live_births__–_2020_estimates__1[Rank],"")</f>
        <v>145</v>
      </c>
      <c r="H75" t="str">
        <f>_xlfn.XLOOKUP(A75,edit__The_Economist_Intelligence_Unit’s_quality_of_life_index__2005[Country or territory],edit__The_Economist_Intelligence_Unit’s_quality_of_life_index__2005[Rank],"")</f>
        <v/>
      </c>
      <c r="I75">
        <f>_xlfn.XLOOKUP(A75,'Alphabetical Order'!$A$2:$A$216,'Alphabetical Order'!$B$2:$B$216,"")</f>
        <v>71</v>
      </c>
      <c r="J75">
        <f>_xlfn.XLOOKUP(A75,List_of_countries_and_territories_by_total_population[Location],List_of_countries_and_territories_by_total_population[Rank],"")</f>
        <v>145</v>
      </c>
      <c r="K75" t="str">
        <f>_xlfn.XLOOKUP(A75,Table_1[Country],Table_1[Overall Rank],"")</f>
        <v/>
      </c>
      <c r="L75" t="str">
        <f>_xlfn.XLOOKUP(A75,Table_1[Country],Table_1[Math Rank],"")</f>
        <v/>
      </c>
      <c r="M75" t="str">
        <f>_xlfn.XLOOKUP(A75,Table_1[Country],Table_1[Science Rank],"")</f>
        <v/>
      </c>
      <c r="N75" t="str">
        <f>_xlfn.XLOOKUP(A75,Table_1[Country],Table_1[Reading Rank],"")</f>
        <v/>
      </c>
      <c r="O75">
        <f>_xlfn.XLOOKUP(A75,Table_1__2[Column1],Table_1__2[Column2.1],"")</f>
        <v>56</v>
      </c>
      <c r="P75">
        <f>_xlfn.XLOOKUP(A75,Economic_Freedom_Index_31[Country],Economic_Freedom_Index_31[Rank],"")</f>
        <v>115</v>
      </c>
      <c r="Q75">
        <f>_xlfn.XLOOKUP(A75,Table_1__4[Column1.1],Table_1__4[Rank],"")</f>
        <v>56</v>
      </c>
      <c r="R75">
        <f>_xlfn.XLOOKUP(A75,Table_1__3[Country],Table_1__3[Rank],"")</f>
        <v>198</v>
      </c>
      <c r="S75" t="str">
        <f>_xlfn.XLOOKUP(A75,Table_2[Country],Table_2[2022 rank'[3']],"")</f>
        <v/>
      </c>
      <c r="Y75" t="s">
        <v>2482</v>
      </c>
      <c r="Z75" t="s">
        <v>2501</v>
      </c>
      <c r="AA75" t="s">
        <v>177</v>
      </c>
      <c r="AS75" t="str">
        <v>Gabon</v>
      </c>
      <c r="AU75" t="str">
        <v>Bermuda</v>
      </c>
    </row>
    <row r="76" spans="1:47" x14ac:dyDescent="0.25">
      <c r="A76" t="str">
        <v>Gambia</v>
      </c>
      <c r="B76">
        <f>_xlfn.XLOOKUP(A76,Table_4[Column3],Table_4[Rank],"")</f>
        <v>100</v>
      </c>
      <c r="C76">
        <f>_xlfn.XLOOKUP(A76,GDP__in_US___per_capita_by_country_or__territory[Column1.1],GDP__in_US___per_capita_by_country_or__territory[Rank],"")</f>
        <v>180</v>
      </c>
      <c r="D76">
        <f>_xlfn.XLOOKUP(A76,mw_parser_output__sr_only_border_0_clip_rect_0_0_0_0__clip_path_polygon_0px_0px[Country or territory],mw_parser_output__sr_only_border_0_clip_rect_0_0_0_0__clip_path_polygon_0px_0px[Rank2],"")</f>
        <v>149</v>
      </c>
      <c r="E76">
        <f>_xlfn.XLOOKUP(A76,World_Bank_Group__2022[Column1],World_Bank_Group__2022[Rank],"")</f>
        <v>169</v>
      </c>
      <c r="F76">
        <f>_xlfn.XLOOKUP(A76,Maternal_mortality_ratio_per_100_000_live_births__1[Column1.1],Maternal_mortality_ratio_per_100_000_live_births__1[Rank],"")</f>
        <v>169</v>
      </c>
      <c r="G76">
        <f>_xlfn.XLOOKUP(A76,Under_five_mortality__deaths_1_000_live_births__–_2020_estimates__1[Location.1],Under_five_mortality__deaths_1_000_live_births__–_2020_estimates__1[Rank],"")</f>
        <v>159</v>
      </c>
      <c r="H76" t="str">
        <f>_xlfn.XLOOKUP(A76,edit__The_Economist_Intelligence_Unit’s_quality_of_life_index__2005[Country or territory],edit__The_Economist_Intelligence_Unit’s_quality_of_life_index__2005[Rank],"")</f>
        <v/>
      </c>
      <c r="I76">
        <f>_xlfn.XLOOKUP(A76,'Alphabetical Order'!$A$2:$A$216,'Alphabetical Order'!$B$2:$B$216,"")</f>
        <v>72</v>
      </c>
      <c r="J76">
        <f>_xlfn.XLOOKUP(A76,List_of_countries_and_territories_by_total_population[Location],List_of_countries_and_territories_by_total_population[Rank],"")</f>
        <v>143</v>
      </c>
      <c r="K76" t="str">
        <f>_xlfn.XLOOKUP(A76,Table_1[Country],Table_1[Overall Rank],"")</f>
        <v/>
      </c>
      <c r="L76" t="str">
        <f>_xlfn.XLOOKUP(A76,Table_1[Country],Table_1[Math Rank],"")</f>
        <v/>
      </c>
      <c r="M76" t="str">
        <f>_xlfn.XLOOKUP(A76,Table_1[Country],Table_1[Science Rank],"")</f>
        <v/>
      </c>
      <c r="N76" t="str">
        <f>_xlfn.XLOOKUP(A76,Table_1[Country],Table_1[Reading Rank],"")</f>
        <v/>
      </c>
      <c r="O76">
        <f>_xlfn.XLOOKUP(A76,Table_1__2[Column1],Table_1__2[Column2.1],"")</f>
        <v>58</v>
      </c>
      <c r="P76">
        <f>_xlfn.XLOOKUP(A76,Economic_Freedom_Index_31[Country],Economic_Freedom_Index_31[Rank],"")</f>
        <v>102</v>
      </c>
      <c r="Q76">
        <f>_xlfn.XLOOKUP(A76,Table_1__4[Column1.1],Table_1__4[Rank],"")</f>
        <v>90</v>
      </c>
      <c r="R76">
        <f>_xlfn.XLOOKUP(A76,Table_1__3[Country],Table_1__3[Rank],"")</f>
        <v>57</v>
      </c>
      <c r="S76" t="str">
        <f>_xlfn.XLOOKUP(A76,Table_2[Country],Table_2[2022 rank'[3']],"")</f>
        <v/>
      </c>
      <c r="Y76" t="s">
        <v>2482</v>
      </c>
      <c r="Z76" t="s">
        <v>2502</v>
      </c>
      <c r="AA76" t="s">
        <v>154</v>
      </c>
      <c r="AS76" t="str">
        <v>Gambia</v>
      </c>
      <c r="AU76" t="str">
        <v>Bhutan</v>
      </c>
    </row>
    <row r="77" spans="1:47" x14ac:dyDescent="0.25">
      <c r="A77" t="str">
        <v>Georgia</v>
      </c>
      <c r="B77">
        <f>_xlfn.XLOOKUP(A77,Table_4[Column3],Table_4[Rank],"")</f>
        <v>89</v>
      </c>
      <c r="C77">
        <f>_xlfn.XLOOKUP(A77,GDP__in_US___per_capita_by_country_or__territory[Column1.1],GDP__in_US___per_capita_by_country_or__territory[Rank],"")</f>
        <v>105</v>
      </c>
      <c r="D77" t="str">
        <f>_xlfn.XLOOKUP(A77,mw_parser_output__sr_only_border_0_clip_rect_0_0_0_0__clip_path_polygon_0px_0px[Country or territory],mw_parser_output__sr_only_border_0_clip_rect_0_0_0_0__clip_path_polygon_0px_0px[Rank2],"")</f>
        <v/>
      </c>
      <c r="E77">
        <f>_xlfn.XLOOKUP(A77,World_Bank_Group__2022[Column1],World_Bank_Group__2022[Rank],"")</f>
        <v>115</v>
      </c>
      <c r="F77">
        <f>_xlfn.XLOOKUP(A77,Maternal_mortality_ratio_per_100_000_live_births__1[Column1.1],Maternal_mortality_ratio_per_100_000_live_births__1[Rank],"")</f>
        <v>72</v>
      </c>
      <c r="G77">
        <f>_xlfn.XLOOKUP(A77,Under_five_mortality__deaths_1_000_live_births__–_2020_estimates__1[Location.1],Under_five_mortality__deaths_1_000_live_births__–_2020_estimates__1[Rank],"")</f>
        <v>67</v>
      </c>
      <c r="H77">
        <f>_xlfn.XLOOKUP(A77,edit__The_Economist_Intelligence_Unit’s_quality_of_life_index__2005[Country or territory],edit__The_Economist_Intelligence_Unit’s_quality_of_life_index__2005[Rank],"")</f>
        <v>87</v>
      </c>
      <c r="I77">
        <f>_xlfn.XLOOKUP(A77,'Alphabetical Order'!$A$2:$A$216,'Alphabetical Order'!$B$2:$B$216,"")</f>
        <v>73</v>
      </c>
      <c r="J77">
        <f>_xlfn.XLOOKUP(A77,List_of_countries_and_territories_by_total_population[Location],List_of_countries_and_territories_by_total_population[Rank],"")</f>
        <v>131</v>
      </c>
      <c r="K77">
        <f>_xlfn.XLOOKUP(A77,Table_1[Country],Table_1[Overall Rank],"")</f>
        <v>65</v>
      </c>
      <c r="L77">
        <f>_xlfn.XLOOKUP(A77,Table_1[Country],Table_1[Math Rank],"")</f>
        <v>60</v>
      </c>
      <c r="M77">
        <f>_xlfn.XLOOKUP(A77,Table_1[Country],Table_1[Science Rank],"")</f>
        <v>66</v>
      </c>
      <c r="N77">
        <f>_xlfn.XLOOKUP(A77,Table_1[Country],Table_1[Reading Rank],"")</f>
        <v>66</v>
      </c>
      <c r="O77">
        <f>_xlfn.XLOOKUP(A77,Table_1__2[Column1],Table_1__2[Column2.1],"")</f>
        <v>103</v>
      </c>
      <c r="P77">
        <f>_xlfn.XLOOKUP(A77,Economic_Freedom_Index_31[Country],Economic_Freedom_Index_31[Rank],"")</f>
        <v>35</v>
      </c>
      <c r="Q77">
        <f>_xlfn.XLOOKUP(A77,Table_1__4[Column1.1],Table_1__4[Rank],"")</f>
        <v>47</v>
      </c>
      <c r="R77">
        <f>_xlfn.XLOOKUP(A77,Table_1__3[Country],Table_1__3[Rank],"")</f>
        <v>131</v>
      </c>
      <c r="S77" t="str">
        <f>_xlfn.XLOOKUP(A77,Table_2[Country],Table_2[2022 rank'[3']],"")</f>
        <v/>
      </c>
      <c r="Y77" t="s">
        <v>2482</v>
      </c>
      <c r="Z77" t="s">
        <v>2503</v>
      </c>
      <c r="AA77" t="s">
        <v>210</v>
      </c>
      <c r="AS77" t="str">
        <v>Georgia</v>
      </c>
      <c r="AU77" t="str">
        <v>Bhutan</v>
      </c>
    </row>
    <row r="78" spans="1:47" x14ac:dyDescent="0.25">
      <c r="A78" t="str">
        <v>Germany</v>
      </c>
      <c r="B78">
        <f>_xlfn.XLOOKUP(A78,Table_4[Column3],Table_4[Rank],"")</f>
        <v>12</v>
      </c>
      <c r="C78">
        <f>_xlfn.XLOOKUP(A78,GDP__in_US___per_capita_by_country_or__territory[Column1.1],GDP__in_US___per_capita_by_country_or__territory[Rank],"")</f>
        <v>19</v>
      </c>
      <c r="D78" t="str">
        <f>_xlfn.XLOOKUP(A78,mw_parser_output__sr_only_border_0_clip_rect_0_0_0_0__clip_path_polygon_0px_0px[Country or territory],mw_parser_output__sr_only_border_0_clip_rect_0_0_0_0__clip_path_polygon_0px_0px[Rank2],"")</f>
        <v/>
      </c>
      <c r="E78">
        <f>_xlfn.XLOOKUP(A78,World_Bank_Group__2022[Column1],World_Bank_Group__2022[Rank],"")</f>
        <v>37</v>
      </c>
      <c r="F78">
        <f>_xlfn.XLOOKUP(A78,Maternal_mortality_ratio_per_100_000_live_births__1[Column1.1],Maternal_mortality_ratio_per_100_000_live_births__1[Rank],"")</f>
        <v>14</v>
      </c>
      <c r="G78">
        <f>_xlfn.XLOOKUP(A78,Under_five_mortality__deaths_1_000_live_births__–_2020_estimates__1[Location.1],Under_five_mortality__deaths_1_000_live_births__–_2020_estimates__1[Rank],"")</f>
        <v>26</v>
      </c>
      <c r="H78">
        <f>_xlfn.XLOOKUP(A78,edit__The_Economist_Intelligence_Unit’s_quality_of_life_index__2005[Country or territory],edit__The_Economist_Intelligence_Unit’s_quality_of_life_index__2005[Rank],"")</f>
        <v>26</v>
      </c>
      <c r="I78">
        <f>_xlfn.XLOOKUP(A78,'Alphabetical Order'!$A$2:$A$216,'Alphabetical Order'!$B$2:$B$216,"")</f>
        <v>74</v>
      </c>
      <c r="J78">
        <f>_xlfn.XLOOKUP(A78,List_of_countries_and_territories_by_total_population[Location],List_of_countries_and_territories_by_total_population[Rank],"")</f>
        <v>19</v>
      </c>
      <c r="K78">
        <f>_xlfn.XLOOKUP(A78,Table_1[Country],Table_1[Overall Rank],"")</f>
        <v>24</v>
      </c>
      <c r="L78">
        <f>_xlfn.XLOOKUP(A78,Table_1[Country],Table_1[Math Rank],"")</f>
        <v>24</v>
      </c>
      <c r="M78">
        <f>_xlfn.XLOOKUP(A78,Table_1[Country],Table_1[Science Rank],"")</f>
        <v>22</v>
      </c>
      <c r="N78">
        <f>_xlfn.XLOOKUP(A78,Table_1[Country],Table_1[Reading Rank],"")</f>
        <v>21</v>
      </c>
      <c r="O78">
        <f>_xlfn.XLOOKUP(A78,Table_1__2[Column1],Table_1__2[Column2.1],"")</f>
        <v>10</v>
      </c>
      <c r="P78">
        <f>_xlfn.XLOOKUP(A78,Economic_Freedom_Index_31[Country],Economic_Freedom_Index_31[Rank],"")</f>
        <v>14</v>
      </c>
      <c r="Q78">
        <f>_xlfn.XLOOKUP(A78,Table_1__4[Column1.1],Table_1__4[Rank],"")</f>
        <v>12</v>
      </c>
      <c r="R78">
        <f>_xlfn.XLOOKUP(A78,Table_1__3[Country],Table_1__3[Rank],"")</f>
        <v>76</v>
      </c>
      <c r="S78">
        <f>_xlfn.XLOOKUP(A78,Table_2[Country],Table_2[2022 rank'[3']],"")</f>
        <v>3</v>
      </c>
      <c r="Y78" t="s">
        <v>2482</v>
      </c>
      <c r="Z78" t="s">
        <v>2504</v>
      </c>
      <c r="AA78" t="s">
        <v>107</v>
      </c>
      <c r="AS78" t="str">
        <v>Germany</v>
      </c>
      <c r="AU78" t="str">
        <v>Bhutan</v>
      </c>
    </row>
    <row r="79" spans="1:47" x14ac:dyDescent="0.25">
      <c r="A79" t="str">
        <v>Ghana</v>
      </c>
      <c r="B79">
        <f>_xlfn.XLOOKUP(A79,Table_4[Column3],Table_4[Rank],"")</f>
        <v>65</v>
      </c>
      <c r="C79">
        <f>_xlfn.XLOOKUP(A79,GDP__in_US___per_capita_by_country_or__territory[Column1.1],GDP__in_US___per_capita_by_country_or__territory[Rank],"")</f>
        <v>149</v>
      </c>
      <c r="D79">
        <f>_xlfn.XLOOKUP(A79,mw_parser_output__sr_only_border_0_clip_rect_0_0_0_0__clip_path_polygon_0px_0px[Country or territory],mw_parser_output__sr_only_border_0_clip_rect_0_0_0_0__clip_path_polygon_0px_0px[Rank2],"")</f>
        <v>124</v>
      </c>
      <c r="E79">
        <f>_xlfn.XLOOKUP(A79,World_Bank_Group__2022[Column1],World_Bank_Group__2022[Rank],"")</f>
        <v>163</v>
      </c>
      <c r="F79">
        <f>_xlfn.XLOOKUP(A79,Maternal_mortality_ratio_per_100_000_live_births__1[Column1.1],Maternal_mortality_ratio_per_100_000_live_births__1[Rank],"")</f>
        <v>153</v>
      </c>
      <c r="G79">
        <f>_xlfn.XLOOKUP(A79,Under_five_mortality__deaths_1_000_live_births__–_2020_estimates__1[Location.1],Under_five_mortality__deaths_1_000_live_births__–_2020_estimates__1[Rank],"")</f>
        <v>154</v>
      </c>
      <c r="H79">
        <f>_xlfn.XLOOKUP(A79,edit__The_Economist_Intelligence_Unit’s_quality_of_life_index__2005[Country or territory],edit__The_Economist_Intelligence_Unit’s_quality_of_life_index__2005[Rank],"")</f>
        <v>95</v>
      </c>
      <c r="I79">
        <f>_xlfn.XLOOKUP(A79,'Alphabetical Order'!$A$2:$A$216,'Alphabetical Order'!$B$2:$B$216,"")</f>
        <v>75</v>
      </c>
      <c r="J79">
        <f>_xlfn.XLOOKUP(A79,List_of_countries_and_territories_by_total_population[Location],List_of_countries_and_territories_by_total_population[Rank],"")</f>
        <v>46</v>
      </c>
      <c r="K79" t="str">
        <f>_xlfn.XLOOKUP(A79,Table_1[Country],Table_1[Overall Rank],"")</f>
        <v/>
      </c>
      <c r="L79" t="str">
        <f>_xlfn.XLOOKUP(A79,Table_1[Country],Table_1[Math Rank],"")</f>
        <v/>
      </c>
      <c r="M79" t="str">
        <f>_xlfn.XLOOKUP(A79,Table_1[Country],Table_1[Science Rank],"")</f>
        <v/>
      </c>
      <c r="N79" t="str">
        <f>_xlfn.XLOOKUP(A79,Table_1[Country],Table_1[Reading Rank],"")</f>
        <v/>
      </c>
      <c r="O79">
        <f>_xlfn.XLOOKUP(A79,Table_1__2[Column1],Table_1__2[Column2.1],"")</f>
        <v>50</v>
      </c>
      <c r="P79">
        <f>_xlfn.XLOOKUP(A79,Economic_Freedom_Index_31[Country],Economic_Freedom_Index_31[Rank],"")</f>
        <v>89</v>
      </c>
      <c r="Q79">
        <f>_xlfn.XLOOKUP(A79,Table_1__4[Column1.1],Table_1__4[Rank],"")</f>
        <v>83</v>
      </c>
      <c r="R79">
        <f>_xlfn.XLOOKUP(A79,Table_1__3[Country],Table_1__3[Rank],"")</f>
        <v>133</v>
      </c>
      <c r="S79" t="str">
        <f>_xlfn.XLOOKUP(A79,Table_2[Country],Table_2[2022 rank'[3']],"")</f>
        <v/>
      </c>
      <c r="Y79" t="s">
        <v>2482</v>
      </c>
      <c r="Z79" t="s">
        <v>2505</v>
      </c>
      <c r="AA79" t="s">
        <v>99</v>
      </c>
      <c r="AS79" t="str">
        <v>Ghana</v>
      </c>
      <c r="AU79" t="str">
        <v>Bhutan</v>
      </c>
    </row>
    <row r="80" spans="1:47" x14ac:dyDescent="0.25">
      <c r="A80" t="str">
        <v>Greece</v>
      </c>
      <c r="B80">
        <f>_xlfn.XLOOKUP(A80,Table_4[Column3],Table_4[Rank],"")</f>
        <v>20</v>
      </c>
      <c r="C80">
        <f>_xlfn.XLOOKUP(A80,GDP__in_US___per_capita_by_country_or__territory[Column1.1],GDP__in_US___per_capita_by_country_or__territory[Rank],"")</f>
        <v>49</v>
      </c>
      <c r="D80">
        <f>_xlfn.XLOOKUP(A80,mw_parser_output__sr_only_border_0_clip_rect_0_0_0_0__clip_path_polygon_0px_0px[Country or territory],mw_parser_output__sr_only_border_0_clip_rect_0_0_0_0__clip_path_polygon_0px_0px[Rank2],"")</f>
        <v>25</v>
      </c>
      <c r="E80">
        <f>_xlfn.XLOOKUP(A80,World_Bank_Group__2022[Column1],World_Bank_Group__2022[Rank],"")</f>
        <v>38</v>
      </c>
      <c r="F80">
        <f>_xlfn.XLOOKUP(A80,Maternal_mortality_ratio_per_100_000_live_births__1[Column1.1],Maternal_mortality_ratio_per_100_000_live_births__1[Rank],"")</f>
        <v>35</v>
      </c>
      <c r="G80">
        <f>_xlfn.XLOOKUP(A80,Under_five_mortality__deaths_1_000_live_births__–_2020_estimates__1[Location.1],Under_five_mortality__deaths_1_000_live_births__–_2020_estimates__1[Rank],"")</f>
        <v>31</v>
      </c>
      <c r="H80">
        <f>_xlfn.XLOOKUP(A80,edit__The_Economist_Intelligence_Unit’s_quality_of_life_index__2005[Country or territory],edit__The_Economist_Intelligence_Unit’s_quality_of_life_index__2005[Rank],"")</f>
        <v>22</v>
      </c>
      <c r="I80">
        <f>_xlfn.XLOOKUP(A80,'Alphabetical Order'!$A$2:$A$216,'Alphabetical Order'!$B$2:$B$216,"")</f>
        <v>76</v>
      </c>
      <c r="J80">
        <f>_xlfn.XLOOKUP(A80,List_of_countries_and_territories_by_total_population[Location],List_of_countries_and_territories_by_total_population[Rank],"")</f>
        <v>92</v>
      </c>
      <c r="K80">
        <f>_xlfn.XLOOKUP(A80,Table_1[Country],Table_1[Overall Rank],"")</f>
        <v>43</v>
      </c>
      <c r="L80">
        <f>_xlfn.XLOOKUP(A80,Table_1[Country],Table_1[Math Rank],"")</f>
        <v>44</v>
      </c>
      <c r="M80">
        <f>_xlfn.XLOOKUP(A80,Table_1[Country],Table_1[Science Rank],"")</f>
        <v>44</v>
      </c>
      <c r="N80">
        <f>_xlfn.XLOOKUP(A80,Table_1[Country],Table_1[Reading Rank],"")</f>
        <v>41</v>
      </c>
      <c r="O80">
        <f>_xlfn.XLOOKUP(A80,Table_1__2[Column1],Table_1__2[Column2.1],"")</f>
        <v>88</v>
      </c>
      <c r="P80">
        <f>_xlfn.XLOOKUP(A80,Economic_Freedom_Index_31[Country],Economic_Freedom_Index_31[Rank],"")</f>
        <v>77</v>
      </c>
      <c r="Q80">
        <f>_xlfn.XLOOKUP(A80,Table_1__4[Column1.1],Table_1__4[Rank],"")</f>
        <v>27</v>
      </c>
      <c r="R80">
        <f>_xlfn.XLOOKUP(A80,Table_1__3[Country],Table_1__3[Rank],"")</f>
        <v>121</v>
      </c>
      <c r="S80">
        <f>_xlfn.XLOOKUP(A80,Table_2[Country],Table_2[2022 rank'[3']],"")</f>
        <v>36</v>
      </c>
      <c r="Y80" t="s">
        <v>2482</v>
      </c>
      <c r="Z80" t="s">
        <v>2506</v>
      </c>
      <c r="AA80" t="s">
        <v>202</v>
      </c>
      <c r="AS80" t="str">
        <v>Greece</v>
      </c>
      <c r="AU80" t="str">
        <v>Bolivia</v>
      </c>
    </row>
    <row r="81" spans="1:47" x14ac:dyDescent="0.25">
      <c r="A81" t="str">
        <v>Greenland</v>
      </c>
      <c r="B81" t="str">
        <f>_xlfn.XLOOKUP(A81,Table_4[Column3],Table_4[Rank],"")</f>
        <v/>
      </c>
      <c r="C81" t="str">
        <f>_xlfn.XLOOKUP(A81,GDP__in_US___per_capita_by_country_or__territory[Column1.1],GDP__in_US___per_capita_by_country_or__territory[Rank],"")</f>
        <v/>
      </c>
      <c r="D81" t="str">
        <f>_xlfn.XLOOKUP(A81,mw_parser_output__sr_only_border_0_clip_rect_0_0_0_0__clip_path_polygon_0px_0px[Country or territory],mw_parser_output__sr_only_border_0_clip_rect_0_0_0_0__clip_path_polygon_0px_0px[Rank2],"")</f>
        <v/>
      </c>
      <c r="E81">
        <f>_xlfn.XLOOKUP(A81,World_Bank_Group__2022[Column1],World_Bank_Group__2022[Rank],"")</f>
        <v>116</v>
      </c>
      <c r="F81" t="str">
        <f>_xlfn.XLOOKUP(A81,Maternal_mortality_ratio_per_100_000_live_births__1[Column1.1],Maternal_mortality_ratio_per_100_000_live_births__1[Rank],"")</f>
        <v/>
      </c>
      <c r="G81" t="str">
        <f>_xlfn.XLOOKUP(A81,Under_five_mortality__deaths_1_000_live_births__–_2020_estimates__1[Location.1],Under_five_mortality__deaths_1_000_live_births__–_2020_estimates__1[Rank],"")</f>
        <v/>
      </c>
      <c r="H81" t="str">
        <f>_xlfn.XLOOKUP(A81,edit__The_Economist_Intelligence_Unit’s_quality_of_life_index__2005[Country or territory],edit__The_Economist_Intelligence_Unit’s_quality_of_life_index__2005[Rank],"")</f>
        <v/>
      </c>
      <c r="I81">
        <f>_xlfn.XLOOKUP(A81,'Alphabetical Order'!$A$2:$A$216,'Alphabetical Order'!$B$2:$B$216,"")</f>
        <v>77</v>
      </c>
      <c r="J81" t="str">
        <f>_xlfn.XLOOKUP(A81,List_of_countries_and_territories_by_total_population[Location],List_of_countries_and_territories_by_total_population[Rank],"")</f>
        <v/>
      </c>
      <c r="K81" t="str">
        <f>_xlfn.XLOOKUP(A81,Table_1[Country],Table_1[Overall Rank],"")</f>
        <v/>
      </c>
      <c r="L81" t="str">
        <f>_xlfn.XLOOKUP(A81,Table_1[Country],Table_1[Math Rank],"")</f>
        <v/>
      </c>
      <c r="M81" t="str">
        <f>_xlfn.XLOOKUP(A81,Table_1[Country],Table_1[Science Rank],"")</f>
        <v/>
      </c>
      <c r="N81" t="str">
        <f>_xlfn.XLOOKUP(A81,Table_1[Country],Table_1[Reading Rank],"")</f>
        <v/>
      </c>
      <c r="O81" t="str">
        <f>_xlfn.XLOOKUP(A81,Table_1__2[Column1],Table_1__2[Column2.1],"")</f>
        <v/>
      </c>
      <c r="P81" t="str">
        <f>_xlfn.XLOOKUP(A81,Economic_Freedom_Index_31[Country],Economic_Freedom_Index_31[Rank],"")</f>
        <v/>
      </c>
      <c r="Q81" t="str">
        <f>_xlfn.XLOOKUP(A81,Table_1__4[Column1.1],Table_1__4[Rank],"")</f>
        <v/>
      </c>
      <c r="R81">
        <f>_xlfn.XLOOKUP(A81,Table_1__3[Country],Table_1__3[Rank],"")</f>
        <v>4</v>
      </c>
      <c r="S81" t="str">
        <f>_xlfn.XLOOKUP(A81,Table_2[Country],Table_2[2022 rank'[3']],"")</f>
        <v/>
      </c>
      <c r="Y81" t="s">
        <v>2507</v>
      </c>
      <c r="Z81" t="s">
        <v>2508</v>
      </c>
      <c r="AA81" t="s">
        <v>293</v>
      </c>
      <c r="AS81" t="str">
        <v>Greenland</v>
      </c>
      <c r="AU81" t="str">
        <v>Bolivia</v>
      </c>
    </row>
    <row r="82" spans="1:47" x14ac:dyDescent="0.25">
      <c r="A82" t="str">
        <v>Grenada</v>
      </c>
      <c r="B82" t="str">
        <f>_xlfn.XLOOKUP(A82,Table_4[Column3],Table_4[Rank],"")</f>
        <v/>
      </c>
      <c r="C82">
        <f>_xlfn.XLOOKUP(A82,GDP__in_US___per_capita_by_country_or__territory[Column1.1],GDP__in_US___per_capita_by_country_or__territory[Rank],"")</f>
        <v>75</v>
      </c>
      <c r="D82">
        <f>_xlfn.XLOOKUP(A82,mw_parser_output__sr_only_border_0_clip_rect_0_0_0_0__clip_path_polygon_0px_0px[Country or territory],mw_parser_output__sr_only_border_0_clip_rect_0_0_0_0__clip_path_polygon_0px_0px[Rank2],"")</f>
        <v>59</v>
      </c>
      <c r="E82">
        <f>_xlfn.XLOOKUP(A82,World_Bank_Group__2022[Column1],World_Bank_Group__2022[Rank],"")</f>
        <v>72</v>
      </c>
      <c r="F82">
        <f>_xlfn.XLOOKUP(A82,Maternal_mortality_ratio_per_100_000_live_births__1[Column1.1],Maternal_mortality_ratio_per_100_000_live_births__1[Rank],"")</f>
        <v>63</v>
      </c>
      <c r="G82">
        <f>_xlfn.XLOOKUP(A82,Under_five_mortality__deaths_1_000_live_births__–_2020_estimates__1[Location.1],Under_five_mortality__deaths_1_000_live_births__–_2020_estimates__1[Rank],"")</f>
        <v>99</v>
      </c>
      <c r="H82" t="str">
        <f>_xlfn.XLOOKUP(A82,edit__The_Economist_Intelligence_Unit’s_quality_of_life_index__2005[Country or territory],edit__The_Economist_Intelligence_Unit’s_quality_of_life_index__2005[Rank],"")</f>
        <v/>
      </c>
      <c r="I82">
        <f>_xlfn.XLOOKUP(A82,'Alphabetical Order'!$A$2:$A$216,'Alphabetical Order'!$B$2:$B$216,"")</f>
        <v>78</v>
      </c>
      <c r="J82">
        <f>_xlfn.XLOOKUP(A82,List_of_countries_and_territories_by_total_population[Location],List_of_countries_and_territories_by_total_population[Rank],"")</f>
        <v>193</v>
      </c>
      <c r="K82" t="str">
        <f>_xlfn.XLOOKUP(A82,Table_1[Country],Table_1[Overall Rank],"")</f>
        <v/>
      </c>
      <c r="L82" t="str">
        <f>_xlfn.XLOOKUP(A82,Table_1[Country],Table_1[Math Rank],"")</f>
        <v/>
      </c>
      <c r="M82" t="str">
        <f>_xlfn.XLOOKUP(A82,Table_1[Country],Table_1[Science Rank],"")</f>
        <v/>
      </c>
      <c r="N82" t="str">
        <f>_xlfn.XLOOKUP(A82,Table_1[Country],Table_1[Reading Rank],"")</f>
        <v/>
      </c>
      <c r="O82" t="str">
        <f>_xlfn.XLOOKUP(A82,Table_1__2[Column1],Table_1__2[Column2.1],"")</f>
        <v/>
      </c>
      <c r="P82" t="str">
        <f>_xlfn.XLOOKUP(A82,Economic_Freedom_Index_31[Country],Economic_Freedom_Index_31[Rank],"")</f>
        <v/>
      </c>
      <c r="Q82" t="str">
        <f>_xlfn.XLOOKUP(A82,Table_1__4[Column1.1],Table_1__4[Rank],"")</f>
        <v/>
      </c>
      <c r="R82">
        <f>_xlfn.XLOOKUP(A82,Table_1__3[Country],Table_1__3[Rank],"")</f>
        <v>20</v>
      </c>
      <c r="S82" t="str">
        <f>_xlfn.XLOOKUP(A82,Table_2[Country],Table_2[2022 rank'[3']],"")</f>
        <v/>
      </c>
      <c r="Y82" t="s">
        <v>2507</v>
      </c>
      <c r="Z82" t="s">
        <v>2509</v>
      </c>
      <c r="AA82" t="s">
        <v>26</v>
      </c>
      <c r="AS82" t="str">
        <v>Grenada</v>
      </c>
      <c r="AU82" t="str">
        <v>Bolivia</v>
      </c>
    </row>
    <row r="83" spans="1:47" x14ac:dyDescent="0.25">
      <c r="A83" t="str">
        <v>Guam</v>
      </c>
      <c r="B83" t="str">
        <f>_xlfn.XLOOKUP(A83,Table_4[Column3],Table_4[Rank],"")</f>
        <v/>
      </c>
      <c r="C83" t="str">
        <f>_xlfn.XLOOKUP(A83,GDP__in_US___per_capita_by_country_or__territory[Column1.1],GDP__in_US___per_capita_by_country_or__territory[Rank],"")</f>
        <v/>
      </c>
      <c r="D83" t="str">
        <f>_xlfn.XLOOKUP(A83,mw_parser_output__sr_only_border_0_clip_rect_0_0_0_0__clip_path_polygon_0px_0px[Country or territory],mw_parser_output__sr_only_border_0_clip_rect_0_0_0_0__clip_path_polygon_0px_0px[Rank2],"")</f>
        <v/>
      </c>
      <c r="E83">
        <f>_xlfn.XLOOKUP(A83,World_Bank_Group__2022[Column1],World_Bank_Group__2022[Rank],"")</f>
        <v>50</v>
      </c>
      <c r="F83" t="str">
        <f>_xlfn.XLOOKUP(A83,Maternal_mortality_ratio_per_100_000_live_births__1[Column1.1],Maternal_mortality_ratio_per_100_000_live_births__1[Rank],"")</f>
        <v/>
      </c>
      <c r="G83" t="str">
        <f>_xlfn.XLOOKUP(A83,Under_five_mortality__deaths_1_000_live_births__–_2020_estimates__1[Location.1],Under_five_mortality__deaths_1_000_live_births__–_2020_estimates__1[Rank],"")</f>
        <v/>
      </c>
      <c r="H83" t="str">
        <f>_xlfn.XLOOKUP(A83,edit__The_Economist_Intelligence_Unit’s_quality_of_life_index__2005[Country or territory],edit__The_Economist_Intelligence_Unit’s_quality_of_life_index__2005[Rank],"")</f>
        <v/>
      </c>
      <c r="I83">
        <f>_xlfn.XLOOKUP(A83,'Alphabetical Order'!$A$2:$A$216,'Alphabetical Order'!$B$2:$B$216,"")</f>
        <v>79</v>
      </c>
      <c r="J83" t="str">
        <f>_xlfn.XLOOKUP(A83,List_of_countries_and_territories_by_total_population[Location],List_of_countries_and_territories_by_total_population[Rank],"")</f>
        <v/>
      </c>
      <c r="K83" t="str">
        <f>_xlfn.XLOOKUP(A83,Table_1[Country],Table_1[Overall Rank],"")</f>
        <v/>
      </c>
      <c r="L83" t="str">
        <f>_xlfn.XLOOKUP(A83,Table_1[Country],Table_1[Math Rank],"")</f>
        <v/>
      </c>
      <c r="M83" t="str">
        <f>_xlfn.XLOOKUP(A83,Table_1[Country],Table_1[Science Rank],"")</f>
        <v/>
      </c>
      <c r="N83" t="str">
        <f>_xlfn.XLOOKUP(A83,Table_1[Country],Table_1[Reading Rank],"")</f>
        <v/>
      </c>
      <c r="O83" t="str">
        <f>_xlfn.XLOOKUP(A83,Table_1__2[Column1],Table_1__2[Column2.1],"")</f>
        <v/>
      </c>
      <c r="P83" t="str">
        <f>_xlfn.XLOOKUP(A83,Economic_Freedom_Index_31[Country],Economic_Freedom_Index_31[Rank],"")</f>
        <v/>
      </c>
      <c r="Q83" t="str">
        <f>_xlfn.XLOOKUP(A83,Table_1__4[Column1.1],Table_1__4[Rank],"")</f>
        <v/>
      </c>
      <c r="R83">
        <f>_xlfn.XLOOKUP(A83,Table_1__3[Country],Table_1__3[Rank],"")</f>
        <v>7</v>
      </c>
      <c r="S83" t="str">
        <f>_xlfn.XLOOKUP(A83,Table_2[Country],Table_2[2022 rank'[3']],"")</f>
        <v/>
      </c>
      <c r="Y83" t="s">
        <v>2507</v>
      </c>
      <c r="Z83" t="s">
        <v>2510</v>
      </c>
      <c r="AA83" t="s">
        <v>218</v>
      </c>
      <c r="AS83" t="str">
        <v>Guam</v>
      </c>
      <c r="AU83" t="str">
        <v>Bolivia</v>
      </c>
    </row>
    <row r="84" spans="1:47" x14ac:dyDescent="0.25">
      <c r="A84" t="str">
        <v>Guatemala</v>
      </c>
      <c r="B84">
        <f>_xlfn.XLOOKUP(A84,Table_4[Column3],Table_4[Rank],"")</f>
        <v>100</v>
      </c>
      <c r="C84">
        <f>_xlfn.XLOOKUP(A84,GDP__in_US___per_capita_by_country_or__territory[Column1.1],GDP__in_US___per_capita_by_country_or__territory[Rank],"")</f>
        <v>111</v>
      </c>
      <c r="D84">
        <f>_xlfn.XLOOKUP(A84,mw_parser_output__sr_only_border_0_clip_rect_0_0_0_0__clip_path_polygon_0px_0px[Country or territory],mw_parser_output__sr_only_border_0_clip_rect_0_0_0_0__clip_path_polygon_0px_0px[Rank2],"")</f>
        <v>116</v>
      </c>
      <c r="E84">
        <f>_xlfn.XLOOKUP(A84,World_Bank_Group__2022[Column1],World_Bank_Group__2022[Rank],"")</f>
        <v>140</v>
      </c>
      <c r="F84">
        <f>_xlfn.XLOOKUP(A84,Maternal_mortality_ratio_per_100_000_live_births__1[Column1.1],Maternal_mortality_ratio_per_100_000_live_births__1[Rank],"")</f>
        <v>116</v>
      </c>
      <c r="G84">
        <f>_xlfn.XLOOKUP(A84,Under_five_mortality__deaths_1_000_live_births__–_2020_estimates__1[Location.1],Under_five_mortality__deaths_1_000_live_births__–_2020_estimates__1[Rank],"")</f>
        <v>118</v>
      </c>
      <c r="H84">
        <f>_xlfn.XLOOKUP(A84,edit__The_Economist_Intelligence_Unit’s_quality_of_life_index__2005[Country or territory],edit__The_Economist_Intelligence_Unit’s_quality_of_life_index__2005[Rank],"")</f>
        <v>90</v>
      </c>
      <c r="I84">
        <f>_xlfn.XLOOKUP(A84,'Alphabetical Order'!$A$2:$A$216,'Alphabetical Order'!$B$2:$B$216,"")</f>
        <v>80</v>
      </c>
      <c r="J84">
        <f>_xlfn.XLOOKUP(A84,List_of_countries_and_territories_by_total_population[Location],List_of_countries_and_territories_by_total_population[Rank],"")</f>
        <v>71</v>
      </c>
      <c r="K84">
        <f>_xlfn.XLOOKUP(A84,Table_1[Country],Table_1[Overall Rank],"")</f>
        <v>71</v>
      </c>
      <c r="L84">
        <f>_xlfn.XLOOKUP(A84,Table_1[Country],Table_1[Math Rank],"")</f>
        <v>76</v>
      </c>
      <c r="M84">
        <f>_xlfn.XLOOKUP(A84,Table_1[Country],Table_1[Science Rank],"")</f>
        <v>72</v>
      </c>
      <c r="N84">
        <f>_xlfn.XLOOKUP(A84,Table_1[Country],Table_1[Reading Rank],"")</f>
        <v>66</v>
      </c>
      <c r="O84">
        <f>_xlfn.XLOOKUP(A84,Table_1__2[Column1],Table_1__2[Column2.1],"")</f>
        <v>138</v>
      </c>
      <c r="P84">
        <f>_xlfn.XLOOKUP(A84,Economic_Freedom_Index_31[Country],Economic_Freedom_Index_31[Rank],"")</f>
        <v>69</v>
      </c>
      <c r="Q84">
        <f>_xlfn.XLOOKUP(A84,Table_1__4[Column1.1],Table_1__4[Rank],"")</f>
        <v>136</v>
      </c>
      <c r="R84">
        <f>_xlfn.XLOOKUP(A84,Table_1__3[Country],Table_1__3[Rank],"")</f>
        <v>196</v>
      </c>
      <c r="S84" t="str">
        <f>_xlfn.XLOOKUP(A84,Table_2[Country],Table_2[2022 rank'[3']],"")</f>
        <v/>
      </c>
      <c r="Y84" t="s">
        <v>2507</v>
      </c>
      <c r="Z84" t="s">
        <v>2511</v>
      </c>
      <c r="AA84" t="s">
        <v>211</v>
      </c>
      <c r="AS84" t="str">
        <v>Guatemala</v>
      </c>
      <c r="AU84" t="str">
        <v>Bosnia and Herzegovina</v>
      </c>
    </row>
    <row r="85" spans="1:47" x14ac:dyDescent="0.25">
      <c r="A85" t="str">
        <v>Guinea</v>
      </c>
      <c r="B85">
        <f>_xlfn.XLOOKUP(A85,Table_4[Column3],Table_4[Rank],"")</f>
        <v>145</v>
      </c>
      <c r="C85">
        <f>_xlfn.XLOOKUP(A85,GDP__in_US___per_capita_by_country_or__territory[Column1.1],GDP__in_US___per_capita_by_country_or__territory[Rank],"")</f>
        <v>163</v>
      </c>
      <c r="D85">
        <f>_xlfn.XLOOKUP(A85,mw_parser_output__sr_only_border_0_clip_rect_0_0_0_0__clip_path_polygon_0px_0px[Country or territory],mw_parser_output__sr_only_border_0_clip_rect_0_0_0_0__clip_path_polygon_0px_0px[Rank2],"")</f>
        <v>155</v>
      </c>
      <c r="E85">
        <f>_xlfn.XLOOKUP(A85,World_Bank_Group__2022[Column1],World_Bank_Group__2022[Rank],"")</f>
        <v>191</v>
      </c>
      <c r="F85">
        <f>_xlfn.XLOOKUP(A85,Maternal_mortality_ratio_per_100_000_live_births__1[Column1.1],Maternal_mortality_ratio_per_100_000_live_births__1[Rank],"")</f>
        <v>176</v>
      </c>
      <c r="G85">
        <f>_xlfn.XLOOKUP(A85,Under_five_mortality__deaths_1_000_live_births__–_2020_estimates__1[Location.1],Under_five_mortality__deaths_1_000_live_births__–_2020_estimates__1[Rank],"")</f>
        <v>187</v>
      </c>
      <c r="H85" t="str">
        <f>_xlfn.XLOOKUP(A85,edit__The_Economist_Intelligence_Unit’s_quality_of_life_index__2005[Country or territory],edit__The_Economist_Intelligence_Unit’s_quality_of_life_index__2005[Rank],"")</f>
        <v/>
      </c>
      <c r="I85">
        <f>_xlfn.XLOOKUP(A85,'Alphabetical Order'!$A$2:$A$216,'Alphabetical Order'!$B$2:$B$216,"")</f>
        <v>81</v>
      </c>
      <c r="J85">
        <f>_xlfn.XLOOKUP(A85,List_of_countries_and_territories_by_total_population[Location],List_of_countries_and_territories_by_total_population[Rank],"")</f>
        <v>77</v>
      </c>
      <c r="K85" t="str">
        <f>_xlfn.XLOOKUP(A85,Table_1[Country],Table_1[Overall Rank],"")</f>
        <v/>
      </c>
      <c r="L85" t="str">
        <f>_xlfn.XLOOKUP(A85,Table_1[Country],Table_1[Math Rank],"")</f>
        <v/>
      </c>
      <c r="M85" t="str">
        <f>_xlfn.XLOOKUP(A85,Table_1[Country],Table_1[Science Rank],"")</f>
        <v/>
      </c>
      <c r="N85" t="str">
        <f>_xlfn.XLOOKUP(A85,Table_1[Country],Table_1[Reading Rank],"")</f>
        <v/>
      </c>
      <c r="O85">
        <f>_xlfn.XLOOKUP(A85,Table_1__2[Column1],Table_1__2[Column2.1],"")</f>
        <v>78</v>
      </c>
      <c r="P85">
        <f>_xlfn.XLOOKUP(A85,Economic_Freedom_Index_31[Country],Economic_Freedom_Index_31[Rank],"")</f>
        <v>129</v>
      </c>
      <c r="Q85" t="str">
        <f>_xlfn.XLOOKUP(A85,Table_1__4[Column1.1],Table_1__4[Rank],"")</f>
        <v/>
      </c>
      <c r="R85">
        <f>_xlfn.XLOOKUP(A85,Table_1__3[Country],Table_1__3[Rank],"")</f>
        <v>90</v>
      </c>
      <c r="S85" t="str">
        <f>_xlfn.XLOOKUP(A85,Table_2[Country],Table_2[2022 rank'[3']],"")</f>
        <v/>
      </c>
      <c r="Y85" t="s">
        <v>2507</v>
      </c>
      <c r="Z85" t="s">
        <v>2512</v>
      </c>
      <c r="AA85" t="s">
        <v>245</v>
      </c>
      <c r="AS85" t="str">
        <v>Guinea</v>
      </c>
      <c r="AU85" t="str">
        <v>Bosnia and Herzegovina</v>
      </c>
    </row>
    <row r="86" spans="1:47" x14ac:dyDescent="0.25">
      <c r="A86" t="str">
        <v>Guinea-Bissau</v>
      </c>
      <c r="B86">
        <f>_xlfn.XLOOKUP(A86,Table_4[Column3],Table_4[Rank],"")</f>
        <v>140</v>
      </c>
      <c r="C86">
        <f>_xlfn.XLOOKUP(A86,GDP__in_US___per_capita_by_country_or__territory[Column1.1],GDP__in_US___per_capita_by_country_or__territory[Rank],"")</f>
        <v>179</v>
      </c>
      <c r="D86">
        <f>_xlfn.XLOOKUP(A86,mw_parser_output__sr_only_border_0_clip_rect_0_0_0_0__clip_path_polygon_0px_0px[Country or territory],mw_parser_output__sr_only_border_0_clip_rect_0_0_0_0__clip_path_polygon_0px_0px[Rank2],"")</f>
        <v>153</v>
      </c>
      <c r="E86">
        <f>_xlfn.XLOOKUP(A86,World_Bank_Group__2022[Column1],World_Bank_Group__2022[Rank],"")</f>
        <v>185</v>
      </c>
      <c r="F86">
        <f>_xlfn.XLOOKUP(A86,Maternal_mortality_ratio_per_100_000_live_births__1[Column1.1],Maternal_mortality_ratio_per_100_000_live_births__1[Rank],"")</f>
        <v>181</v>
      </c>
      <c r="G86">
        <f>_xlfn.XLOOKUP(A86,Under_five_mortality__deaths_1_000_live_births__–_2020_estimates__1[Location.1],Under_five_mortality__deaths_1_000_live_births__–_2020_estimates__1[Rank],"")</f>
        <v>177</v>
      </c>
      <c r="H86" t="str">
        <f>_xlfn.XLOOKUP(A86,edit__The_Economist_Intelligence_Unit’s_quality_of_life_index__2005[Country or territory],edit__The_Economist_Intelligence_Unit’s_quality_of_life_index__2005[Rank],"")</f>
        <v/>
      </c>
      <c r="I86">
        <f>_xlfn.XLOOKUP(A86,'Alphabetical Order'!$A$2:$A$216,'Alphabetical Order'!$B$2:$B$216,"")</f>
        <v>82</v>
      </c>
      <c r="J86">
        <f>_xlfn.XLOOKUP(A86,List_of_countries_and_territories_by_total_population[Location],List_of_countries_and_territories_by_total_population[Rank],"")</f>
        <v>151</v>
      </c>
      <c r="K86" t="str">
        <f>_xlfn.XLOOKUP(A86,Table_1[Country],Table_1[Overall Rank],"")</f>
        <v/>
      </c>
      <c r="L86" t="str">
        <f>_xlfn.XLOOKUP(A86,Table_1[Country],Table_1[Math Rank],"")</f>
        <v/>
      </c>
      <c r="M86" t="str">
        <f>_xlfn.XLOOKUP(A86,Table_1[Country],Table_1[Science Rank],"")</f>
        <v/>
      </c>
      <c r="N86" t="str">
        <f>_xlfn.XLOOKUP(A86,Table_1[Country],Table_1[Reading Rank],"")</f>
        <v/>
      </c>
      <c r="O86">
        <f>_xlfn.XLOOKUP(A86,Table_1__2[Column1],Table_1__2[Column2.1],"")</f>
        <v>92</v>
      </c>
      <c r="P86">
        <f>_xlfn.XLOOKUP(A86,Economic_Freedom_Index_31[Country],Economic_Freedom_Index_31[Rank],"")</f>
        <v>165</v>
      </c>
      <c r="Q86" t="str">
        <f>_xlfn.XLOOKUP(A86,Table_1__4[Column1.1],Table_1__4[Rank],"")</f>
        <v/>
      </c>
      <c r="R86">
        <f>_xlfn.XLOOKUP(A86,Table_1__3[Country],Table_1__3[Rank],"")</f>
        <v>68</v>
      </c>
      <c r="S86" t="str">
        <f>_xlfn.XLOOKUP(A86,Table_2[Country],Table_2[2022 rank'[3']],"")</f>
        <v/>
      </c>
      <c r="Y86" t="s">
        <v>2507</v>
      </c>
      <c r="Z86" t="s">
        <v>2513</v>
      </c>
      <c r="AA86" t="s">
        <v>133</v>
      </c>
      <c r="AS86" t="str">
        <v>Guinea-Bissau</v>
      </c>
      <c r="AU86" t="str">
        <v>Bosnia and Herzegovina</v>
      </c>
    </row>
    <row r="87" spans="1:47" x14ac:dyDescent="0.25">
      <c r="A87" t="str">
        <v>Guyana</v>
      </c>
      <c r="B87">
        <f>_xlfn.XLOOKUP(A87,Table_4[Column3],Table_4[Rank],"")</f>
        <v>67</v>
      </c>
      <c r="C87">
        <f>_xlfn.XLOOKUP(A87,GDP__in_US___per_capita_by_country_or__territory[Column1.1],GDP__in_US___per_capita_by_country_or__territory[Rank],"")</f>
        <v>59</v>
      </c>
      <c r="D87">
        <f>_xlfn.XLOOKUP(A87,mw_parser_output__sr_only_border_0_clip_rect_0_0_0_0__clip_path_polygon_0px_0px[Country or territory],mw_parser_output__sr_only_border_0_clip_rect_0_0_0_0__clip_path_polygon_0px_0px[Rank2],"")</f>
        <v>77</v>
      </c>
      <c r="E87">
        <f>_xlfn.XLOOKUP(A87,World_Bank_Group__2022[Column1],World_Bank_Group__2022[Rank],"")</f>
        <v>153</v>
      </c>
      <c r="F87">
        <f>_xlfn.XLOOKUP(A87,Maternal_mortality_ratio_per_100_000_live_births__1[Column1.1],Maternal_mortality_ratio_per_100_000_live_births__1[Rank],"")</f>
        <v>122</v>
      </c>
      <c r="G87">
        <f>_xlfn.XLOOKUP(A87,Under_five_mortality__deaths_1_000_live_births__–_2020_estimates__1[Location.1],Under_five_mortality__deaths_1_000_live_births__–_2020_estimates__1[Rank],"")</f>
        <v>131</v>
      </c>
      <c r="H87" t="str">
        <f>_xlfn.XLOOKUP(A87,edit__The_Economist_Intelligence_Unit’s_quality_of_life_index__2005[Country or territory],edit__The_Economist_Intelligence_Unit’s_quality_of_life_index__2005[Rank],"")</f>
        <v/>
      </c>
      <c r="I87">
        <f>_xlfn.XLOOKUP(A87,'Alphabetical Order'!$A$2:$A$216,'Alphabetical Order'!$B$2:$B$216,"")</f>
        <v>83</v>
      </c>
      <c r="J87">
        <f>_xlfn.XLOOKUP(A87,List_of_countries_and_territories_by_total_population[Location],List_of_countries_and_territories_by_total_population[Rank],"")</f>
        <v>165</v>
      </c>
      <c r="K87" t="str">
        <f>_xlfn.XLOOKUP(A87,Table_1[Country],Table_1[Overall Rank],"")</f>
        <v/>
      </c>
      <c r="L87" t="str">
        <f>_xlfn.XLOOKUP(A87,Table_1[Country],Table_1[Math Rank],"")</f>
        <v/>
      </c>
      <c r="M87" t="str">
        <f>_xlfn.XLOOKUP(A87,Table_1[Country],Table_1[Science Rank],"")</f>
        <v/>
      </c>
      <c r="N87" t="str">
        <f>_xlfn.XLOOKUP(A87,Table_1[Country],Table_1[Reading Rank],"")</f>
        <v/>
      </c>
      <c r="O87">
        <f>_xlfn.XLOOKUP(A87,Table_1__2[Column1],Table_1__2[Column2.1],"")</f>
        <v>77</v>
      </c>
      <c r="P87">
        <f>_xlfn.XLOOKUP(A87,Economic_Freedom_Index_31[Country],Economic_Freedom_Index_31[Rank],"")</f>
        <v>91</v>
      </c>
      <c r="Q87" t="str">
        <f>_xlfn.XLOOKUP(A87,Table_1__4[Column1.1],Table_1__4[Rank],"")</f>
        <v/>
      </c>
      <c r="R87">
        <f>_xlfn.XLOOKUP(A87,Table_1__3[Country],Table_1__3[Rank],"")</f>
        <v>63</v>
      </c>
      <c r="S87" t="str">
        <f>_xlfn.XLOOKUP(A87,Table_2[Country],Table_2[2022 rank'[3']],"")</f>
        <v/>
      </c>
      <c r="Y87" t="s">
        <v>2507</v>
      </c>
      <c r="Z87" t="s">
        <v>2514</v>
      </c>
      <c r="AA87" t="s">
        <v>178</v>
      </c>
      <c r="AS87" t="str">
        <v>Guyana</v>
      </c>
      <c r="AU87" t="str">
        <v>Bosnia and Herzegovina</v>
      </c>
    </row>
    <row r="88" spans="1:47" x14ac:dyDescent="0.25">
      <c r="A88" t="str">
        <v>Haiti</v>
      </c>
      <c r="B88">
        <f>_xlfn.XLOOKUP(A88,Table_4[Column3],Table_4[Rank],"")</f>
        <v>129</v>
      </c>
      <c r="C88">
        <f>_xlfn.XLOOKUP(A88,GDP__in_US___per_capita_by_country_or__territory[Column1.1],GDP__in_US___per_capita_by_country_or__territory[Rank],"")</f>
        <v>158</v>
      </c>
      <c r="D88">
        <f>_xlfn.XLOOKUP(A88,mw_parser_output__sr_only_border_0_clip_rect_0_0_0_0__clip_path_polygon_0px_0px[Country or territory],mw_parser_output__sr_only_border_0_clip_rect_0_0_0_0__clip_path_polygon_0px_0px[Rank2],"")</f>
        <v>136</v>
      </c>
      <c r="E88">
        <f>_xlfn.XLOOKUP(A88,World_Bank_Group__2022[Column1],World_Bank_Group__2022[Rank],"")</f>
        <v>164</v>
      </c>
      <c r="F88">
        <f>_xlfn.XLOOKUP(A88,Maternal_mortality_ratio_per_100_000_live_births__1[Column1.1],Maternal_mortality_ratio_per_100_000_live_births__1[Rank],"")</f>
        <v>160</v>
      </c>
      <c r="G88">
        <f>_xlfn.XLOOKUP(A88,Under_five_mortality__deaths_1_000_live_births__–_2020_estimates__1[Location.1],Under_five_mortality__deaths_1_000_live_births__–_2020_estimates__1[Rank],"")</f>
        <v>168</v>
      </c>
      <c r="H88">
        <f>_xlfn.XLOOKUP(A88,edit__The_Economist_Intelligence_Unit’s_quality_of_life_index__2005[Country or territory],edit__The_Economist_Intelligence_Unit’s_quality_of_life_index__2005[Rank],"")</f>
        <v>110</v>
      </c>
      <c r="I88">
        <f>_xlfn.XLOOKUP(A88,'Alphabetical Order'!$A$2:$A$216,'Alphabetical Order'!$B$2:$B$216,"")</f>
        <v>84</v>
      </c>
      <c r="J88">
        <f>_xlfn.XLOOKUP(A88,List_of_countries_and_territories_by_total_population[Location],List_of_countries_and_territories_by_total_population[Rank],"")</f>
        <v>80</v>
      </c>
      <c r="K88" t="str">
        <f>_xlfn.XLOOKUP(A88,Table_1[Country],Table_1[Overall Rank],"")</f>
        <v/>
      </c>
      <c r="L88" t="str">
        <f>_xlfn.XLOOKUP(A88,Table_1[Country],Table_1[Math Rank],"")</f>
        <v/>
      </c>
      <c r="M88" t="str">
        <f>_xlfn.XLOOKUP(A88,Table_1[Country],Table_1[Science Rank],"")</f>
        <v/>
      </c>
      <c r="N88" t="str">
        <f>_xlfn.XLOOKUP(A88,Table_1[Country],Table_1[Reading Rank],"")</f>
        <v/>
      </c>
      <c r="O88">
        <f>_xlfn.XLOOKUP(A88,Table_1__2[Column1],Table_1__2[Column2.1],"")</f>
        <v>93</v>
      </c>
      <c r="P88">
        <f>_xlfn.XLOOKUP(A88,Economic_Freedom_Index_31[Country],Economic_Freedom_Index_31[Rank],"")</f>
        <v>145</v>
      </c>
      <c r="Q88" t="str">
        <f>_xlfn.XLOOKUP(A88,Table_1__4[Column1.1],Table_1__4[Rank],"")</f>
        <v/>
      </c>
      <c r="R88">
        <f>_xlfn.XLOOKUP(A88,Table_1__3[Country],Table_1__3[Rank],"")</f>
        <v>95</v>
      </c>
      <c r="S88" t="str">
        <f>_xlfn.XLOOKUP(A88,Table_2[Country],Table_2[2022 rank'[3']],"")</f>
        <v/>
      </c>
      <c r="Y88" t="s">
        <v>2507</v>
      </c>
      <c r="Z88" t="s">
        <v>2515</v>
      </c>
      <c r="AA88" t="s">
        <v>14</v>
      </c>
      <c r="AS88" t="str">
        <v>Haiti</v>
      </c>
      <c r="AU88" t="str">
        <v>Botswana</v>
      </c>
    </row>
    <row r="89" spans="1:47" x14ac:dyDescent="0.25">
      <c r="A89" t="str">
        <v>Honduras</v>
      </c>
      <c r="B89">
        <f>_xlfn.XLOOKUP(A89,Table_4[Column3],Table_4[Rank],"")</f>
        <v>95</v>
      </c>
      <c r="C89">
        <f>_xlfn.XLOOKUP(A89,GDP__in_US___per_capita_by_country_or__territory[Column1.1],GDP__in_US___per_capita_by_country_or__territory[Rank],"")</f>
        <v>142</v>
      </c>
      <c r="D89">
        <f>_xlfn.XLOOKUP(A89,mw_parser_output__sr_only_border_0_clip_rect_0_0_0_0__clip_path_polygon_0px_0px[Country or territory],mw_parser_output__sr_only_border_0_clip_rect_0_0_0_0__clip_path_polygon_0px_0px[Rank2],"")</f>
        <v>118</v>
      </c>
      <c r="E89">
        <f>_xlfn.XLOOKUP(A89,World_Bank_Group__2022[Column1],World_Bank_Group__2022[Rank],"")</f>
        <v>126</v>
      </c>
      <c r="F89">
        <f>_xlfn.XLOOKUP(A89,Maternal_mortality_ratio_per_100_000_live_births__1[Column1.1],Maternal_mortality_ratio_per_100_000_live_births__1[Rank],"")</f>
        <v>101</v>
      </c>
      <c r="G89">
        <f>_xlfn.XLOOKUP(A89,Under_five_mortality__deaths_1_000_live_births__–_2020_estimates__1[Location.1],Under_five_mortality__deaths_1_000_live_births__–_2020_estimates__1[Rank],"")</f>
        <v>98</v>
      </c>
      <c r="H89">
        <f>_xlfn.XLOOKUP(A89,edit__The_Economist_Intelligence_Unit’s_quality_of_life_index__2005[Country or territory],edit__The_Economist_Intelligence_Unit’s_quality_of_life_index__2005[Rank],"")</f>
        <v>91</v>
      </c>
      <c r="I89">
        <f>_xlfn.XLOOKUP(A89,'Alphabetical Order'!$A$2:$A$216,'Alphabetical Order'!$B$2:$B$216,"")</f>
        <v>85</v>
      </c>
      <c r="J89">
        <f>_xlfn.XLOOKUP(A89,List_of_countries_and_territories_by_total_population[Location],List_of_countries_and_territories_by_total_population[Rank],"")</f>
        <v>96</v>
      </c>
      <c r="K89" t="str">
        <f>_xlfn.XLOOKUP(A89,Table_1[Country],Table_1[Overall Rank],"")</f>
        <v/>
      </c>
      <c r="L89" t="str">
        <f>_xlfn.XLOOKUP(A89,Table_1[Country],Table_1[Math Rank],"")</f>
        <v/>
      </c>
      <c r="M89" t="str">
        <f>_xlfn.XLOOKUP(A89,Table_1[Country],Table_1[Science Rank],"")</f>
        <v/>
      </c>
      <c r="N89" t="str">
        <f>_xlfn.XLOOKUP(A89,Table_1[Country],Table_1[Reading Rank],"")</f>
        <v/>
      </c>
      <c r="O89">
        <f>_xlfn.XLOOKUP(A89,Table_1__2[Column1],Table_1__2[Column2.1],"")</f>
        <v>146</v>
      </c>
      <c r="P89">
        <f>_xlfn.XLOOKUP(A89,Economic_Freedom_Index_31[Country],Economic_Freedom_Index_31[Rank],"")</f>
        <v>92</v>
      </c>
      <c r="Q89">
        <f>_xlfn.XLOOKUP(A89,Table_1__4[Column1.1],Table_1__4[Rank],"")</f>
        <v>114</v>
      </c>
      <c r="R89">
        <f>_xlfn.XLOOKUP(A89,Table_1__3[Country],Table_1__3[Rank],"")</f>
        <v>193</v>
      </c>
      <c r="S89" t="str">
        <f>_xlfn.XLOOKUP(A89,Table_2[Country],Table_2[2022 rank'[3']],"")</f>
        <v/>
      </c>
      <c r="Y89" t="s">
        <v>2507</v>
      </c>
      <c r="Z89" t="s">
        <v>2516</v>
      </c>
      <c r="AA89" t="s">
        <v>225</v>
      </c>
      <c r="AS89" t="str">
        <v>Honduras</v>
      </c>
      <c r="AU89" t="str">
        <v>Botswana</v>
      </c>
    </row>
    <row r="90" spans="1:47" x14ac:dyDescent="0.25">
      <c r="A90" t="str">
        <v>Hong Kong</v>
      </c>
      <c r="B90">
        <f>_xlfn.XLOOKUP(A90,Table_4[Column3],Table_4[Rank],"")</f>
        <v>88</v>
      </c>
      <c r="C90">
        <f>_xlfn.XLOOKUP(A90,GDP__in_US___per_capita_by_country_or__territory[Column1.1],GDP__in_US___per_capita_by_country_or__territory[Rank],"")</f>
        <v>23</v>
      </c>
      <c r="D90">
        <f>_xlfn.XLOOKUP(A90,mw_parser_output__sr_only_border_0_clip_rect_0_0_0_0__clip_path_polygon_0px_0px[Country or territory],mw_parser_output__sr_only_border_0_clip_rect_0_0_0_0__clip_path_polygon_0px_0px[Rank2],"")</f>
        <v>4</v>
      </c>
      <c r="E90">
        <f>_xlfn.XLOOKUP(A90,World_Bank_Group__2022[Column1],World_Bank_Group__2022[Rank],"")</f>
        <v>3</v>
      </c>
      <c r="F90" t="str">
        <f>_xlfn.XLOOKUP(A90,Maternal_mortality_ratio_per_100_000_live_births__1[Column1.1],Maternal_mortality_ratio_per_100_000_live_births__1[Rank],"")</f>
        <v/>
      </c>
      <c r="G90" t="str">
        <f>_xlfn.XLOOKUP(A90,Under_five_mortality__deaths_1_000_live_births__–_2020_estimates__1[Location.1],Under_five_mortality__deaths_1_000_live_births__–_2020_estimates__1[Rank],"")</f>
        <v/>
      </c>
      <c r="H90">
        <f>_xlfn.XLOOKUP(A90,edit__The_Economist_Intelligence_Unit’s_quality_of_life_index__2005[Country or territory],edit__The_Economist_Intelligence_Unit’s_quality_of_life_index__2005[Rank],"")</f>
        <v>18</v>
      </c>
      <c r="I90">
        <f>_xlfn.XLOOKUP(A90,'Alphabetical Order'!$A$2:$A$216,'Alphabetical Order'!$B$2:$B$216,"")</f>
        <v>86</v>
      </c>
      <c r="J90">
        <f>_xlfn.XLOOKUP(A90,List_of_countries_and_territories_by_total_population[Location],List_of_countries_and_territories_by_total_population[Rank],"")</f>
        <v>104</v>
      </c>
      <c r="K90">
        <f>_xlfn.XLOOKUP(A90,Table_1[Country],Table_1[Overall Rank],"")</f>
        <v>6</v>
      </c>
      <c r="L90">
        <f>_xlfn.XLOOKUP(A90,Table_1[Country],Table_1[Math Rank],"")</f>
        <v>4</v>
      </c>
      <c r="M90">
        <f>_xlfn.XLOOKUP(A90,Table_1[Country],Table_1[Science Rank],"")</f>
        <v>7</v>
      </c>
      <c r="N90">
        <f>_xlfn.XLOOKUP(A90,Table_1[Country],Table_1[Reading Rank],"")</f>
        <v>11</v>
      </c>
      <c r="O90">
        <f>_xlfn.XLOOKUP(A90,Table_1__2[Column1],Table_1__2[Column2.1],"")</f>
        <v>135</v>
      </c>
      <c r="P90" t="str">
        <f>_xlfn.XLOOKUP(A90,Economic_Freedom_Index_31[Country],Economic_Freedom_Index_31[Rank],"")</f>
        <v/>
      </c>
      <c r="Q90">
        <f>_xlfn.XLOOKUP(A90,Table_1__4[Column1.1],Table_1__4[Rank],"")</f>
        <v>55</v>
      </c>
      <c r="R90" t="str">
        <f>_xlfn.XLOOKUP(A90,Table_1__3[Country],Table_1__3[Rank],"")</f>
        <v/>
      </c>
      <c r="S90" t="str">
        <f>_xlfn.XLOOKUP(A90,Table_2[Country],Table_2[2022 rank'[3']],"")</f>
        <v/>
      </c>
      <c r="Y90" t="s">
        <v>2507</v>
      </c>
      <c r="Z90" t="s">
        <v>2517</v>
      </c>
      <c r="AA90" t="s">
        <v>191</v>
      </c>
      <c r="AS90" t="str">
        <v>Hong Kong</v>
      </c>
      <c r="AU90" t="str">
        <v>Botswana</v>
      </c>
    </row>
    <row r="91" spans="1:47" x14ac:dyDescent="0.25">
      <c r="A91" t="str">
        <v>Hungary</v>
      </c>
      <c r="B91">
        <f>_xlfn.XLOOKUP(A91,Table_4[Column3],Table_4[Rank],"")</f>
        <v>50</v>
      </c>
      <c r="C91">
        <f>_xlfn.XLOOKUP(A91,GDP__in_US___per_capita_by_country_or__territory[Column1.1],GDP__in_US___per_capita_by_country_or__territory[Rank],"")</f>
        <v>50</v>
      </c>
      <c r="D91">
        <f>_xlfn.XLOOKUP(A91,mw_parser_output__sr_only_border_0_clip_rect_0_0_0_0__clip_path_polygon_0px_0px[Country or territory],mw_parser_output__sr_only_border_0_clip_rect_0_0_0_0__clip_path_polygon_0px_0px[Rank2],"")</f>
        <v>36</v>
      </c>
      <c r="E91">
        <f>_xlfn.XLOOKUP(A91,World_Bank_Group__2022[Column1],World_Bank_Group__2022[Rank],"")</f>
        <v>69</v>
      </c>
      <c r="F91">
        <f>_xlfn.XLOOKUP(A91,Maternal_mortality_ratio_per_100_000_live_births__1[Column1.1],Maternal_mortality_ratio_per_100_000_live_births__1[Rank],"")</f>
        <v>50</v>
      </c>
      <c r="G91">
        <f>_xlfn.XLOOKUP(A91,Under_five_mortality__deaths_1_000_live_births__–_2020_estimates__1[Location.1],Under_five_mortality__deaths_1_000_live_births__–_2020_estimates__1[Rank],"")</f>
        <v>28</v>
      </c>
      <c r="H91">
        <f>_xlfn.XLOOKUP(A91,edit__The_Economist_Intelligence_Unit’s_quality_of_life_index__2005[Country or territory],edit__The_Economist_Intelligence_Unit’s_quality_of_life_index__2005[Rank],"")</f>
        <v>37</v>
      </c>
      <c r="I91">
        <f>_xlfn.XLOOKUP(A91,'Alphabetical Order'!$A$2:$A$216,'Alphabetical Order'!$B$2:$B$216,"")</f>
        <v>87</v>
      </c>
      <c r="J91">
        <f>_xlfn.XLOOKUP(A91,List_of_countries_and_territories_by_total_population[Location],List_of_countries_and_territories_by_total_population[Rank],"")</f>
        <v>97</v>
      </c>
      <c r="K91">
        <f>_xlfn.XLOOKUP(A91,Table_1[Country],Table_1[Overall Rank],"")</f>
        <v>28</v>
      </c>
      <c r="L91">
        <f>_xlfn.XLOOKUP(A91,Table_1[Country],Table_1[Math Rank],"")</f>
        <v>27</v>
      </c>
      <c r="M91">
        <f>_xlfn.XLOOKUP(A91,Table_1[Country],Table_1[Science Rank],"")</f>
        <v>27</v>
      </c>
      <c r="N91">
        <f>_xlfn.XLOOKUP(A91,Table_1[Country],Table_1[Reading Rank],"")</f>
        <v>31</v>
      </c>
      <c r="O91">
        <f>_xlfn.XLOOKUP(A91,Table_1__2[Column1],Table_1__2[Column2.1],"")</f>
        <v>67</v>
      </c>
      <c r="P91">
        <f>_xlfn.XLOOKUP(A91,Economic_Freedom_Index_31[Country],Economic_Freedom_Index_31[Rank],"")</f>
        <v>48</v>
      </c>
      <c r="Q91" t="str">
        <f>_xlfn.XLOOKUP(A91,Table_1__4[Column1.1],Table_1__4[Rank],"")</f>
        <v/>
      </c>
      <c r="R91">
        <f>_xlfn.XLOOKUP(A91,Table_1__3[Country],Table_1__3[Rank],"")</f>
        <v>111</v>
      </c>
      <c r="S91">
        <f>_xlfn.XLOOKUP(A91,Table_2[Country],Table_2[2022 rank'[3']],"")</f>
        <v>23</v>
      </c>
      <c r="Y91" t="s">
        <v>2507</v>
      </c>
      <c r="Z91" t="s">
        <v>2518</v>
      </c>
      <c r="AA91" t="s">
        <v>54</v>
      </c>
      <c r="AS91" t="str">
        <v>Hungary</v>
      </c>
      <c r="AU91" t="str">
        <v>Botswana</v>
      </c>
    </row>
    <row r="92" spans="1:47" x14ac:dyDescent="0.25">
      <c r="A92" t="str">
        <v>Iceland</v>
      </c>
      <c r="B92">
        <f>_xlfn.XLOOKUP(A92,Table_4[Column3],Table_4[Rank],"")</f>
        <v>3</v>
      </c>
      <c r="C92">
        <f>_xlfn.XLOOKUP(A92,GDP__in_US___per_capita_by_country_or__territory[Column1.1],GDP__in_US___per_capita_by_country_or__territory[Rank],"")</f>
        <v>9</v>
      </c>
      <c r="D92">
        <f>_xlfn.XLOOKUP(A92,mw_parser_output__sr_only_border_0_clip_rect_0_0_0_0__clip_path_polygon_0px_0px[Country or territory],mw_parser_output__sr_only_border_0_clip_rect_0_0_0_0__clip_path_polygon_0px_0px[Rank2],"")</f>
        <v>3</v>
      </c>
      <c r="E92">
        <f>_xlfn.XLOOKUP(A92,World_Bank_Group__2022[Column1],World_Bank_Group__2022[Rank],"")</f>
        <v>20</v>
      </c>
      <c r="F92">
        <f>_xlfn.XLOOKUP(A92,Maternal_mortality_ratio_per_100_000_live_births__1[Column1.1],Maternal_mortality_ratio_per_100_000_live_births__1[Rank],"")</f>
        <v>4</v>
      </c>
      <c r="G92">
        <f>_xlfn.XLOOKUP(A92,Under_five_mortality__deaths_1_000_live_births__–_2020_estimates__1[Location.1],Under_five_mortality__deaths_1_000_live_births__–_2020_estimates__1[Rank],"")</f>
        <v>2</v>
      </c>
      <c r="H92">
        <f>_xlfn.XLOOKUP(A92,edit__The_Economist_Intelligence_Unit’s_quality_of_life_index__2005[Country or territory],edit__The_Economist_Intelligence_Unit’s_quality_of_life_index__2005[Rank],"")</f>
        <v>7</v>
      </c>
      <c r="I92">
        <f>_xlfn.XLOOKUP(A92,'Alphabetical Order'!$A$2:$A$216,'Alphabetical Order'!$B$2:$B$216,"")</f>
        <v>88</v>
      </c>
      <c r="J92">
        <f>_xlfn.XLOOKUP(A92,List_of_countries_and_territories_by_total_population[Location],List_of_countries_and_territories_by_total_population[Rank],"")</f>
        <v>179</v>
      </c>
      <c r="K92">
        <f>_xlfn.XLOOKUP(A92,Table_1[Country],Table_1[Overall Rank],"")</f>
        <v>39</v>
      </c>
      <c r="L92">
        <f>_xlfn.XLOOKUP(A92,Table_1[Country],Table_1[Math Rank],"")</f>
        <v>37</v>
      </c>
      <c r="M92">
        <f>_xlfn.XLOOKUP(A92,Table_1[Country],Table_1[Science Rank],"")</f>
        <v>40</v>
      </c>
      <c r="N92">
        <f>_xlfn.XLOOKUP(A92,Table_1[Country],Table_1[Reading Rank],"")</f>
        <v>42</v>
      </c>
      <c r="O92">
        <f>_xlfn.XLOOKUP(A92,Table_1__2[Column1],Table_1__2[Column2.1],"")</f>
        <v>18</v>
      </c>
      <c r="P92">
        <f>_xlfn.XLOOKUP(A92,Economic_Freedom_Index_31[Country],Economic_Freedom_Index_31[Rank],"")</f>
        <v>19</v>
      </c>
      <c r="Q92">
        <f>_xlfn.XLOOKUP(A92,Table_1__4[Column1.1],Table_1__4[Rank],"")</f>
        <v>7</v>
      </c>
      <c r="R92">
        <f>_xlfn.XLOOKUP(A92,Table_1__3[Country],Table_1__3[Rank],"")</f>
        <v>30</v>
      </c>
      <c r="S92">
        <f>_xlfn.XLOOKUP(A92,Table_2[Country],Table_2[2022 rank'[3']],"")</f>
        <v>20</v>
      </c>
      <c r="Y92" t="s">
        <v>2507</v>
      </c>
      <c r="Z92" t="s">
        <v>2519</v>
      </c>
      <c r="AA92" t="s">
        <v>231</v>
      </c>
      <c r="AS92" t="str">
        <v>Iceland</v>
      </c>
      <c r="AU92" t="str">
        <v>Brazil</v>
      </c>
    </row>
    <row r="93" spans="1:47" x14ac:dyDescent="0.25">
      <c r="A93" t="str">
        <v>India</v>
      </c>
      <c r="B93">
        <f>_xlfn.XLOOKUP(A93,Table_4[Column3],Table_4[Rank],"")</f>
        <v>41</v>
      </c>
      <c r="C93">
        <f>_xlfn.XLOOKUP(A93,GDP__in_US___per_capita_by_country_or__territory[Column1.1],GDP__in_US___per_capita_by_country_or__territory[Rank],"")</f>
        <v>141</v>
      </c>
      <c r="D93">
        <f>_xlfn.XLOOKUP(A93,mw_parser_output__sr_only_border_0_clip_rect_0_0_0_0__clip_path_polygon_0px_0px[Country or territory],mw_parser_output__sr_only_border_0_clip_rect_0_0_0_0__clip_path_polygon_0px_0px[Rank2],"")</f>
        <v>114</v>
      </c>
      <c r="E93">
        <f>_xlfn.XLOOKUP(A93,World_Bank_Group__2022[Column1],World_Bank_Group__2022[Rank],"")</f>
        <v>146</v>
      </c>
      <c r="F93">
        <f>_xlfn.XLOOKUP(A93,Maternal_mortality_ratio_per_100_000_live_births__1[Column1.1],Maternal_mortality_ratio_per_100_000_live_births__1[Rank],"")</f>
        <v>119</v>
      </c>
      <c r="G93">
        <f>_xlfn.XLOOKUP(A93,Under_five_mortality__deaths_1_000_live_births__–_2020_estimates__1[Location.1],Under_five_mortality__deaths_1_000_live_births__–_2020_estimates__1[Rank],"")</f>
        <v>137</v>
      </c>
      <c r="H93">
        <f>_xlfn.XLOOKUP(A93,edit__The_Economist_Intelligence_Unit’s_quality_of_life_index__2005[Country or territory],edit__The_Economist_Intelligence_Unit’s_quality_of_life_index__2005[Rank],"")</f>
        <v>73</v>
      </c>
      <c r="I93">
        <f>_xlfn.XLOOKUP(A93,'Alphabetical Order'!$A$2:$A$216,'Alphabetical Order'!$B$2:$B$216,"")</f>
        <v>89</v>
      </c>
      <c r="J93">
        <f>_xlfn.XLOOKUP(A93,List_of_countries_and_territories_by_total_population[Location],List_of_countries_and_territories_by_total_population[Rank],"")</f>
        <v>2</v>
      </c>
      <c r="K93" t="str">
        <f>_xlfn.XLOOKUP(A93,Table_1[Country],Table_1[Overall Rank],"")</f>
        <v/>
      </c>
      <c r="L93" t="str">
        <f>_xlfn.XLOOKUP(A93,Table_1[Country],Table_1[Math Rank],"")</f>
        <v/>
      </c>
      <c r="M93" t="str">
        <f>_xlfn.XLOOKUP(A93,Table_1[Country],Table_1[Science Rank],"")</f>
        <v/>
      </c>
      <c r="N93" t="str">
        <f>_xlfn.XLOOKUP(A93,Table_1[Country],Table_1[Reading Rank],"")</f>
        <v/>
      </c>
      <c r="O93">
        <f>_xlfn.XLOOKUP(A93,Table_1__2[Column1],Table_1__2[Column2.1],"")</f>
        <v>159</v>
      </c>
      <c r="P93">
        <f>_xlfn.XLOOKUP(A93,Economic_Freedom_Index_31[Country],Economic_Freedom_Index_31[Rank],"")</f>
        <v>131</v>
      </c>
      <c r="Q93">
        <f>_xlfn.XLOOKUP(A93,Table_1__4[Column1.1],Table_1__4[Rank],"")</f>
        <v>96</v>
      </c>
      <c r="R93">
        <f>_xlfn.XLOOKUP(A93,Table_1__3[Country],Table_1__3[Rank],"")</f>
        <v>217</v>
      </c>
      <c r="S93">
        <f>_xlfn.XLOOKUP(A93,Table_2[Country],Table_2[2022 rank'[3']],"")</f>
        <v>47</v>
      </c>
      <c r="Y93" t="s">
        <v>2507</v>
      </c>
      <c r="Z93" t="s">
        <v>2520</v>
      </c>
      <c r="AA93" t="s">
        <v>112</v>
      </c>
      <c r="AS93" t="str">
        <v>India</v>
      </c>
      <c r="AU93" t="str">
        <v>Brazil</v>
      </c>
    </row>
    <row r="94" spans="1:47" x14ac:dyDescent="0.25">
      <c r="A94" t="str">
        <v>Indonesia</v>
      </c>
      <c r="B94">
        <f>_xlfn.XLOOKUP(A94,Table_4[Column3],Table_4[Rank],"")</f>
        <v>56</v>
      </c>
      <c r="C94">
        <f>_xlfn.XLOOKUP(A94,GDP__in_US___per_capita_by_country_or__territory[Column1.1],GDP__in_US___per_capita_by_country_or__territory[Rank],"")</f>
        <v>116</v>
      </c>
      <c r="D94">
        <f>_xlfn.XLOOKUP(A94,mw_parser_output__sr_only_border_0_clip_rect_0_0_0_0__clip_path_polygon_0px_0px[Country or territory],mw_parser_output__sr_only_border_0_clip_rect_0_0_0_0__clip_path_polygon_0px_0px[Rank2],"")</f>
        <v>93</v>
      </c>
      <c r="E94">
        <f>_xlfn.XLOOKUP(A94,World_Bank_Group__2022[Column1],World_Bank_Group__2022[Rank],"")</f>
        <v>144</v>
      </c>
      <c r="F94">
        <f>_xlfn.XLOOKUP(A94,Maternal_mortality_ratio_per_100_000_live_births__1[Column1.1],Maternal_mortality_ratio_per_100_000_live_births__1[Rank],"")</f>
        <v>134</v>
      </c>
      <c r="G94">
        <f>_xlfn.XLOOKUP(A94,Under_five_mortality__deaths_1_000_live_births__–_2020_estimates__1[Location.1],Under_five_mortality__deaths_1_000_live_births__–_2020_estimates__1[Rank],"")</f>
        <v>117</v>
      </c>
      <c r="H94">
        <f>_xlfn.XLOOKUP(A94,edit__The_Economist_Intelligence_Unit’s_quality_of_life_index__2005[Country or territory],edit__The_Economist_Intelligence_Unit’s_quality_of_life_index__2005[Rank],"")</f>
        <v>71</v>
      </c>
      <c r="I94">
        <f>_xlfn.XLOOKUP(A94,'Alphabetical Order'!$A$2:$A$216,'Alphabetical Order'!$B$2:$B$216,"")</f>
        <v>90</v>
      </c>
      <c r="J94">
        <f>_xlfn.XLOOKUP(A94,List_of_countries_and_territories_by_total_population[Location],List_of_countries_and_territories_by_total_population[Rank],"")</f>
        <v>4</v>
      </c>
      <c r="K94">
        <f>_xlfn.XLOOKUP(A94,Table_1[Country],Table_1[Overall Rank],"")</f>
        <v>69</v>
      </c>
      <c r="L94">
        <f>_xlfn.XLOOKUP(A94,Table_1[Country],Table_1[Math Rank],"")</f>
        <v>69</v>
      </c>
      <c r="M94">
        <f>_xlfn.XLOOKUP(A94,Table_1[Country],Table_1[Science Rank],"")</f>
        <v>67</v>
      </c>
      <c r="N94">
        <f>_xlfn.XLOOKUP(A94,Table_1[Country],Table_1[Reading Rank],"")</f>
        <v>71</v>
      </c>
      <c r="O94">
        <f>_xlfn.XLOOKUP(A94,Table_1__2[Column1],Table_1__2[Column2.1],"")</f>
        <v>111</v>
      </c>
      <c r="P94">
        <f>_xlfn.XLOOKUP(A94,Economic_Freedom_Index_31[Country],Economic_Freedom_Index_31[Rank],"")</f>
        <v>63</v>
      </c>
      <c r="Q94">
        <f>_xlfn.XLOOKUP(A94,Table_1__4[Column1.1],Table_1__4[Rank],"")</f>
        <v>119</v>
      </c>
      <c r="R94">
        <f>_xlfn.XLOOKUP(A94,Table_1__3[Country],Table_1__3[Rank],"")</f>
        <v>164</v>
      </c>
      <c r="S94" t="str">
        <f>_xlfn.XLOOKUP(A94,Table_2[Country],Table_2[2022 rank'[3']],"")</f>
        <v/>
      </c>
      <c r="Y94" t="s">
        <v>2507</v>
      </c>
      <c r="Z94" t="s">
        <v>2521</v>
      </c>
      <c r="AA94" t="s">
        <v>166</v>
      </c>
      <c r="AS94" t="str">
        <v>Indonesia</v>
      </c>
      <c r="AU94" t="str">
        <v>Brazil</v>
      </c>
    </row>
    <row r="95" spans="1:47" x14ac:dyDescent="0.25">
      <c r="A95" t="str">
        <v>Iran</v>
      </c>
      <c r="B95">
        <f>_xlfn.XLOOKUP(A95,Table_4[Column3],Table_4[Rank],"")</f>
        <v>153</v>
      </c>
      <c r="C95">
        <f>_xlfn.XLOOKUP(A95,GDP__in_US___per_capita_by_country_or__territory[Column1.1],GDP__in_US___per_capita_by_country_or__territory[Rank],"")</f>
        <v>51</v>
      </c>
      <c r="D95">
        <f>_xlfn.XLOOKUP(A95,mw_parser_output__sr_only_border_0_clip_rect_0_0_0_0__clip_path_polygon_0px_0px[Country or territory],mw_parser_output__sr_only_border_0_clip_rect_0_0_0_0__clip_path_polygon_0px_0px[Rank2],"")</f>
        <v>64</v>
      </c>
      <c r="E95">
        <f>_xlfn.XLOOKUP(A95,World_Bank_Group__2022[Column1],World_Bank_Group__2022[Rank],"")</f>
        <v>83</v>
      </c>
      <c r="F95">
        <f>_xlfn.XLOOKUP(A95,Maternal_mortality_ratio_per_100_000_live_births__1[Column1.1],Maternal_mortality_ratio_per_100_000_live_births__1[Rank],"")</f>
        <v>67</v>
      </c>
      <c r="G95">
        <f>_xlfn.XLOOKUP(A95,Under_five_mortality__deaths_1_000_live_births__–_2020_estimates__1[Location.1],Under_five_mortality__deaths_1_000_live_births__–_2020_estimates__1[Rank],"")</f>
        <v>81</v>
      </c>
      <c r="H95">
        <f>_xlfn.XLOOKUP(A95,edit__The_Economist_Intelligence_Unit’s_quality_of_life_index__2005[Country or territory],edit__The_Economist_Intelligence_Unit’s_quality_of_life_index__2005[Rank],"")</f>
        <v>88</v>
      </c>
      <c r="I95">
        <f>_xlfn.XLOOKUP(A95,'Alphabetical Order'!$A$2:$A$216,'Alphabetical Order'!$B$2:$B$216,"")</f>
        <v>91</v>
      </c>
      <c r="J95">
        <f>_xlfn.XLOOKUP(A95,List_of_countries_and_territories_by_total_population[Location],List_of_countries_and_territories_by_total_population[Rank],"")</f>
        <v>17</v>
      </c>
      <c r="K95" t="str">
        <f>_xlfn.XLOOKUP(A95,Table_1[Country],Table_1[Overall Rank],"")</f>
        <v/>
      </c>
      <c r="L95" t="str">
        <f>_xlfn.XLOOKUP(A95,Table_1[Country],Table_1[Math Rank],"")</f>
        <v/>
      </c>
      <c r="M95" t="str">
        <f>_xlfn.XLOOKUP(A95,Table_1[Country],Table_1[Science Rank],"")</f>
        <v/>
      </c>
      <c r="N95" t="str">
        <f>_xlfn.XLOOKUP(A95,Table_1[Country],Table_1[Reading Rank],"")</f>
        <v/>
      </c>
      <c r="O95">
        <f>_xlfn.XLOOKUP(A95,Table_1__2[Column1],Table_1__2[Column2.1],"")</f>
        <v>176</v>
      </c>
      <c r="P95">
        <f>_xlfn.XLOOKUP(A95,Economic_Freedom_Index_31[Country],Economic_Freedom_Index_31[Rank],"")</f>
        <v>170</v>
      </c>
      <c r="Q95">
        <f>_xlfn.XLOOKUP(A95,Table_1__4[Column1.1],Table_1__4[Rank],"")</f>
        <v>69</v>
      </c>
      <c r="R95">
        <f>_xlfn.XLOOKUP(A95,Table_1__3[Country],Table_1__3[Rank],"")</f>
        <v>170</v>
      </c>
      <c r="S95" t="str">
        <f>_xlfn.XLOOKUP(A95,Table_2[Country],Table_2[2022 rank'[3']],"")</f>
        <v/>
      </c>
      <c r="Y95" t="s">
        <v>2507</v>
      </c>
      <c r="Z95" t="s">
        <v>2522</v>
      </c>
      <c r="AA95" t="s">
        <v>239</v>
      </c>
      <c r="AS95" t="str">
        <v>Iran</v>
      </c>
      <c r="AU95" t="str">
        <v>Brazil</v>
      </c>
    </row>
    <row r="96" spans="1:47" x14ac:dyDescent="0.25">
      <c r="A96" t="str">
        <v>Iraq</v>
      </c>
      <c r="B96">
        <f>_xlfn.XLOOKUP(A96,Table_4[Column3],Table_4[Rank],"")</f>
        <v>128</v>
      </c>
      <c r="C96">
        <f>_xlfn.XLOOKUP(A96,GDP__in_US___per_capita_by_country_or__territory[Column1.1],GDP__in_US___per_capita_by_country_or__territory[Rank],"")</f>
        <v>93</v>
      </c>
      <c r="D96">
        <f>_xlfn.XLOOKUP(A96,mw_parser_output__sr_only_border_0_clip_rect_0_0_0_0__clip_path_polygon_0px_0px[Country or territory],mw_parser_output__sr_only_border_0_clip_rect_0_0_0_0__clip_path_polygon_0px_0px[Rank2],"")</f>
        <v>108</v>
      </c>
      <c r="E96">
        <f>_xlfn.XLOOKUP(A96,World_Bank_Group__2022[Column1],World_Bank_Group__2022[Rank],"")</f>
        <v>118</v>
      </c>
      <c r="F96">
        <f>_xlfn.XLOOKUP(A96,Maternal_mortality_ratio_per_100_000_live_births__1[Column1.1],Maternal_mortality_ratio_per_100_000_live_births__1[Rank],"")</f>
        <v>108</v>
      </c>
      <c r="G96">
        <f>_xlfn.XLOOKUP(A96,Under_five_mortality__deaths_1_000_live_births__–_2020_estimates__1[Location.1],Under_five_mortality__deaths_1_000_live_births__–_2020_estimates__1[Rank],"")</f>
        <v>124</v>
      </c>
      <c r="H96" t="str">
        <f>_xlfn.XLOOKUP(A96,edit__The_Economist_Intelligence_Unit’s_quality_of_life_index__2005[Country or territory],edit__The_Economist_Intelligence_Unit’s_quality_of_life_index__2005[Rank],"")</f>
        <v/>
      </c>
      <c r="I96">
        <f>_xlfn.XLOOKUP(A96,'Alphabetical Order'!$A$2:$A$216,'Alphabetical Order'!$B$2:$B$216,"")</f>
        <v>92</v>
      </c>
      <c r="J96">
        <f>_xlfn.XLOOKUP(A96,List_of_countries_and_territories_by_total_population[Location],List_of_countries_and_territories_by_total_population[Rank],"")</f>
        <v>35</v>
      </c>
      <c r="K96" t="str">
        <f>_xlfn.XLOOKUP(A96,Table_1[Country],Table_1[Overall Rank],"")</f>
        <v/>
      </c>
      <c r="L96" t="str">
        <f>_xlfn.XLOOKUP(A96,Table_1[Country],Table_1[Math Rank],"")</f>
        <v/>
      </c>
      <c r="M96" t="str">
        <f>_xlfn.XLOOKUP(A96,Table_1[Country],Table_1[Science Rank],"")</f>
        <v/>
      </c>
      <c r="N96" t="str">
        <f>_xlfn.XLOOKUP(A96,Table_1[Country],Table_1[Reading Rank],"")</f>
        <v/>
      </c>
      <c r="O96">
        <f>_xlfn.XLOOKUP(A96,Table_1__2[Column1],Table_1__2[Column2.1],"")</f>
        <v>169</v>
      </c>
      <c r="P96" t="str">
        <f>_xlfn.XLOOKUP(A96,Economic_Freedom_Index_31[Country],Economic_Freedom_Index_31[Rank],"")</f>
        <v/>
      </c>
      <c r="Q96">
        <f>_xlfn.XLOOKUP(A96,Table_1__4[Column1.1],Table_1__4[Rank],"")</f>
        <v>78</v>
      </c>
      <c r="R96">
        <f>_xlfn.XLOOKUP(A96,Table_1__3[Country],Table_1__3[Rank],"")</f>
        <v>207</v>
      </c>
      <c r="S96" t="str">
        <f>_xlfn.XLOOKUP(A96,Table_2[Country],Table_2[2022 rank'[3']],"")</f>
        <v/>
      </c>
      <c r="Y96" t="s">
        <v>2507</v>
      </c>
      <c r="Z96" t="s">
        <v>2523</v>
      </c>
      <c r="AA96" t="s">
        <v>241</v>
      </c>
      <c r="AS96" t="str">
        <v>Iraq</v>
      </c>
      <c r="AU96" t="str">
        <v>Brunei</v>
      </c>
    </row>
    <row r="97" spans="1:47" x14ac:dyDescent="0.25">
      <c r="A97" t="str">
        <v>Ireland</v>
      </c>
      <c r="B97">
        <f>_xlfn.XLOOKUP(A97,Table_4[Column3],Table_4[Rank],"")</f>
        <v>7</v>
      </c>
      <c r="C97">
        <f>_xlfn.XLOOKUP(A97,GDP__in_US___per_capita_by_country_or__territory[Column1.1],GDP__in_US___per_capita_by_country_or__territory[Rank],"")</f>
        <v>2</v>
      </c>
      <c r="D97">
        <f>_xlfn.XLOOKUP(A97,mw_parser_output__sr_only_border_0_clip_rect_0_0_0_0__clip_path_polygon_0px_0px[Country or territory],mw_parser_output__sr_only_border_0_clip_rect_0_0_0_0__clip_path_polygon_0px_0px[Rank2],"")</f>
        <v>6</v>
      </c>
      <c r="E97">
        <f>_xlfn.XLOOKUP(A97,World_Bank_Group__2022[Column1],World_Bank_Group__2022[Rank],"")</f>
        <v>10</v>
      </c>
      <c r="F97">
        <f>_xlfn.XLOOKUP(A97,Maternal_mortality_ratio_per_100_000_live_births__1[Column1.1],Maternal_mortality_ratio_per_100_000_live_births__1[Rank],"")</f>
        <v>22</v>
      </c>
      <c r="G97">
        <f>_xlfn.XLOOKUP(A97,Under_five_mortality__deaths_1_000_live_births__–_2020_estimates__1[Location.1],Under_five_mortality__deaths_1_000_live_births__–_2020_estimates__1[Rank],"")</f>
        <v>17</v>
      </c>
      <c r="H97">
        <f>_xlfn.XLOOKUP(A97,edit__The_Economist_Intelligence_Unit’s_quality_of_life_index__2005[Country or territory],edit__The_Economist_Intelligence_Unit’s_quality_of_life_index__2005[Rank],"")</f>
        <v>1</v>
      </c>
      <c r="I97">
        <f>_xlfn.XLOOKUP(A97,'Alphabetical Order'!$A$2:$A$216,'Alphabetical Order'!$B$2:$B$216,"")</f>
        <v>93</v>
      </c>
      <c r="J97">
        <f>_xlfn.XLOOKUP(A97,List_of_countries_and_territories_by_total_population[Location],List_of_countries_and_territories_by_total_population[Rank],"")</f>
        <v>122</v>
      </c>
      <c r="K97">
        <f>_xlfn.XLOOKUP(A97,Table_1[Country],Table_1[Overall Rank],"")</f>
        <v>9</v>
      </c>
      <c r="L97">
        <f>_xlfn.XLOOKUP(A97,Table_1[Country],Table_1[Math Rank],"")</f>
        <v>11</v>
      </c>
      <c r="M97">
        <f>_xlfn.XLOOKUP(A97,Table_1[Country],Table_1[Science Rank],"")</f>
        <v>11</v>
      </c>
      <c r="N97">
        <f>_xlfn.XLOOKUP(A97,Table_1[Country],Table_1[Reading Rank],"")</f>
        <v>2</v>
      </c>
      <c r="O97">
        <f>_xlfn.XLOOKUP(A97,Table_1__2[Column1],Table_1__2[Column2.1],"")</f>
        <v>8</v>
      </c>
      <c r="P97">
        <f>_xlfn.XLOOKUP(A97,Economic_Freedom_Index_31[Country],Economic_Freedom_Index_31[Rank],"")</f>
        <v>3</v>
      </c>
      <c r="Q97">
        <f>_xlfn.XLOOKUP(A97,Table_1__4[Column1.1],Table_1__4[Rank],"")</f>
        <v>32</v>
      </c>
      <c r="R97">
        <f>_xlfn.XLOOKUP(A97,Table_1__3[Country],Table_1__3[Rank],"")</f>
        <v>45</v>
      </c>
      <c r="S97">
        <f>_xlfn.XLOOKUP(A97,Table_2[Country],Table_2[2022 rank'[3']],"")</f>
        <v>8</v>
      </c>
      <c r="Y97" t="s">
        <v>2507</v>
      </c>
      <c r="Z97" t="s">
        <v>2524</v>
      </c>
      <c r="AA97" t="s">
        <v>35</v>
      </c>
      <c r="AS97" t="str">
        <v>Ireland</v>
      </c>
      <c r="AU97" t="str">
        <v>Brunei</v>
      </c>
    </row>
    <row r="98" spans="1:47" x14ac:dyDescent="0.25">
      <c r="A98" t="str">
        <v>Isle of Man</v>
      </c>
      <c r="B98" t="str">
        <f>_xlfn.XLOOKUP(A98,Table_4[Column3],Table_4[Rank],"")</f>
        <v/>
      </c>
      <c r="C98" t="str">
        <f>_xlfn.XLOOKUP(A98,GDP__in_US___per_capita_by_country_or__territory[Column1.1],GDP__in_US___per_capita_by_country_or__territory[Rank],"")</f>
        <v/>
      </c>
      <c r="D98" t="str">
        <f>_xlfn.XLOOKUP(A98,mw_parser_output__sr_only_border_0_clip_rect_0_0_0_0__clip_path_polygon_0px_0px[Country or territory],mw_parser_output__sr_only_border_0_clip_rect_0_0_0_0__clip_path_polygon_0px_0px[Rank2],"")</f>
        <v/>
      </c>
      <c r="E98">
        <f>_xlfn.XLOOKUP(A98,World_Bank_Group__2022[Column1],World_Bank_Group__2022[Rank],"")</f>
        <v>36</v>
      </c>
      <c r="F98" t="str">
        <f>_xlfn.XLOOKUP(A98,Maternal_mortality_ratio_per_100_000_live_births__1[Column1.1],Maternal_mortality_ratio_per_100_000_live_births__1[Rank],"")</f>
        <v/>
      </c>
      <c r="G98" t="str">
        <f>_xlfn.XLOOKUP(A98,Under_five_mortality__deaths_1_000_live_births__–_2020_estimates__1[Location.1],Under_five_mortality__deaths_1_000_live_births__–_2020_estimates__1[Rank],"")</f>
        <v/>
      </c>
      <c r="H98" t="str">
        <f>_xlfn.XLOOKUP(A98,edit__The_Economist_Intelligence_Unit’s_quality_of_life_index__2005[Country or territory],edit__The_Economist_Intelligence_Unit’s_quality_of_life_index__2005[Rank],"")</f>
        <v/>
      </c>
      <c r="I98">
        <f>_xlfn.XLOOKUP(A98,'Alphabetical Order'!$A$2:$A$216,'Alphabetical Order'!$B$2:$B$216,"")</f>
        <v>94</v>
      </c>
      <c r="J98" t="str">
        <f>_xlfn.XLOOKUP(A98,List_of_countries_and_territories_by_total_population[Location],List_of_countries_and_territories_by_total_population[Rank],"")</f>
        <v/>
      </c>
      <c r="K98" t="str">
        <f>_xlfn.XLOOKUP(A98,Table_1[Country],Table_1[Overall Rank],"")</f>
        <v/>
      </c>
      <c r="L98" t="str">
        <f>_xlfn.XLOOKUP(A98,Table_1[Country],Table_1[Math Rank],"")</f>
        <v/>
      </c>
      <c r="M98" t="str">
        <f>_xlfn.XLOOKUP(A98,Table_1[Country],Table_1[Science Rank],"")</f>
        <v/>
      </c>
      <c r="N98" t="str">
        <f>_xlfn.XLOOKUP(A98,Table_1[Country],Table_1[Reading Rank],"")</f>
        <v/>
      </c>
      <c r="O98" t="str">
        <f>_xlfn.XLOOKUP(A98,Table_1__2[Column1],Table_1__2[Column2.1],"")</f>
        <v/>
      </c>
      <c r="P98" t="str">
        <f>_xlfn.XLOOKUP(A98,Economic_Freedom_Index_31[Country],Economic_Freedom_Index_31[Rank],"")</f>
        <v/>
      </c>
      <c r="Q98" t="str">
        <f>_xlfn.XLOOKUP(A98,Table_1__4[Column1.1],Table_1__4[Rank],"")</f>
        <v/>
      </c>
      <c r="R98" t="str">
        <f>_xlfn.XLOOKUP(A98,Table_1__3[Country],Table_1__3[Rank],"")</f>
        <v/>
      </c>
      <c r="S98" t="str">
        <f>_xlfn.XLOOKUP(A98,Table_2[Country],Table_2[2022 rank'[3']],"")</f>
        <v/>
      </c>
      <c r="Y98" t="s">
        <v>2507</v>
      </c>
      <c r="Z98" t="s">
        <v>2525</v>
      </c>
      <c r="AA98" t="s">
        <v>744</v>
      </c>
      <c r="AS98" t="str">
        <v>Isle of Man</v>
      </c>
      <c r="AU98" t="str">
        <v>Brunei</v>
      </c>
    </row>
    <row r="99" spans="1:47" x14ac:dyDescent="0.25">
      <c r="A99" t="str">
        <v>Israel</v>
      </c>
      <c r="B99">
        <f>_xlfn.XLOOKUP(A99,Table_4[Column3],Table_4[Rank],"")</f>
        <v>30</v>
      </c>
      <c r="C99">
        <f>_xlfn.XLOOKUP(A99,GDP__in_US___per_capita_by_country_or__territory[Column1.1],GDP__in_US___per_capita_by_country_or__territory[Rank],"")</f>
        <v>15</v>
      </c>
      <c r="D99">
        <f>_xlfn.XLOOKUP(A99,mw_parser_output__sr_only_border_0_clip_rect_0_0_0_0__clip_path_polygon_0px_0px[Country or territory],mw_parser_output__sr_only_border_0_clip_rect_0_0_0_0__clip_path_polygon_0px_0px[Rank2],"")</f>
        <v>18</v>
      </c>
      <c r="E99">
        <f>_xlfn.XLOOKUP(A99,World_Bank_Group__2022[Column1],World_Bank_Group__2022[Rank],"")</f>
        <v>15</v>
      </c>
      <c r="F99">
        <f>_xlfn.XLOOKUP(A99,Maternal_mortality_ratio_per_100_000_live_births__1[Column1.1],Maternal_mortality_ratio_per_100_000_live_births__1[Rank],"")</f>
        <v>5</v>
      </c>
      <c r="G99">
        <f>_xlfn.XLOOKUP(A99,Under_five_mortality__deaths_1_000_live_births__–_2020_estimates__1[Location.1],Under_five_mortality__deaths_1_000_live_births__–_2020_estimates__1[Rank],"")</f>
        <v>23</v>
      </c>
      <c r="H99">
        <f>_xlfn.XLOOKUP(A99,edit__The_Economist_Intelligence_Unit’s_quality_of_life_index__2005[Country or territory],edit__The_Economist_Intelligence_Unit’s_quality_of_life_index__2005[Rank],"")</f>
        <v>38</v>
      </c>
      <c r="I99">
        <f>_xlfn.XLOOKUP(A99,'Alphabetical Order'!$A$2:$A$216,'Alphabetical Order'!$B$2:$B$216,"")</f>
        <v>95</v>
      </c>
      <c r="J99">
        <f>_xlfn.XLOOKUP(A99,List_of_countries_and_territories_by_total_population[Location],List_of_countries_and_territories_by_total_population[Rank],"")</f>
        <v>95</v>
      </c>
      <c r="K99">
        <f>_xlfn.XLOOKUP(A99,Table_1[Country],Table_1[Overall Rank],"")</f>
        <v>35</v>
      </c>
      <c r="L99">
        <f>_xlfn.XLOOKUP(A99,Table_1[Country],Table_1[Math Rank],"")</f>
        <v>38</v>
      </c>
      <c r="M99">
        <f>_xlfn.XLOOKUP(A99,Table_1[Country],Table_1[Science Rank],"")</f>
        <v>37</v>
      </c>
      <c r="N99">
        <f>_xlfn.XLOOKUP(A99,Table_1[Country],Table_1[Reading Rank],"")</f>
        <v>28</v>
      </c>
      <c r="O99">
        <f>_xlfn.XLOOKUP(A99,Table_1__2[Column1],Table_1__2[Column2.1],"")</f>
        <v>101</v>
      </c>
      <c r="P99">
        <f>_xlfn.XLOOKUP(A99,Economic_Freedom_Index_31[Country],Economic_Freedom_Index_31[Rank],"")</f>
        <v>34</v>
      </c>
      <c r="Q99">
        <f>_xlfn.XLOOKUP(A99,Table_1__4[Column1.1],Table_1__4[Rank],"")</f>
        <v>24</v>
      </c>
      <c r="R99">
        <f>_xlfn.XLOOKUP(A99,Table_1__3[Country],Table_1__3[Rank],"")</f>
        <v>138</v>
      </c>
      <c r="S99" t="str">
        <f>_xlfn.XLOOKUP(A99,Table_2[Country],Table_2[2022 rank'[3']],"")</f>
        <v/>
      </c>
      <c r="Y99" t="s">
        <v>2507</v>
      </c>
      <c r="Z99" t="s">
        <v>751</v>
      </c>
      <c r="AA99" t="s">
        <v>269</v>
      </c>
      <c r="AS99" t="str">
        <v>Israel</v>
      </c>
      <c r="AU99" t="str">
        <v>Bulgaria</v>
      </c>
    </row>
    <row r="100" spans="1:47" x14ac:dyDescent="0.25">
      <c r="A100" t="str">
        <v>Italy</v>
      </c>
      <c r="B100">
        <f>_xlfn.XLOOKUP(A100,Table_4[Column3],Table_4[Rank],"")</f>
        <v>34</v>
      </c>
      <c r="C100">
        <f>_xlfn.XLOOKUP(A100,GDP__in_US___per_capita_by_country_or__territory[Column1.1],GDP__in_US___per_capita_by_country_or__territory[Rank],"")</f>
        <v>33</v>
      </c>
      <c r="D100">
        <f>_xlfn.XLOOKUP(A100,mw_parser_output__sr_only_border_0_clip_rect_0_0_0_0__clip_path_polygon_0px_0px[Country or territory],mw_parser_output__sr_only_border_0_clip_rect_0_0_0_0__clip_path_polygon_0px_0px[Rank2],"")</f>
        <v>22</v>
      </c>
      <c r="E100">
        <f>_xlfn.XLOOKUP(A100,World_Bank_Group__2022[Column1],World_Bank_Group__2022[Rank],"")</f>
        <v>12</v>
      </c>
      <c r="F100">
        <f>_xlfn.XLOOKUP(A100,Maternal_mortality_ratio_per_100_000_live_births__1[Column1.1],Maternal_mortality_ratio_per_100_000_live_births__1[Rank],"")</f>
        <v>17</v>
      </c>
      <c r="G100">
        <f>_xlfn.XLOOKUP(A100,Under_five_mortality__deaths_1_000_live_births__–_2020_estimates__1[Location.1],Under_five_mortality__deaths_1_000_live_births__–_2020_estimates__1[Rank],"")</f>
        <v>14</v>
      </c>
      <c r="H100">
        <f>_xlfn.XLOOKUP(A100,edit__The_Economist_Intelligence_Unit’s_quality_of_life_index__2005[Country or territory],edit__The_Economist_Intelligence_Unit’s_quality_of_life_index__2005[Rank],"")</f>
        <v>8</v>
      </c>
      <c r="I100">
        <f>_xlfn.XLOOKUP(A100,'Alphabetical Order'!$A$2:$A$216,'Alphabetical Order'!$B$2:$B$216,"")</f>
        <v>96</v>
      </c>
      <c r="J100">
        <f>_xlfn.XLOOKUP(A100,List_of_countries_and_territories_by_total_population[Location],List_of_countries_and_territories_by_total_population[Rank],"")</f>
        <v>25</v>
      </c>
      <c r="K100">
        <f>_xlfn.XLOOKUP(A100,Table_1[Country],Table_1[Overall Rank],"")</f>
        <v>31</v>
      </c>
      <c r="L100">
        <f>_xlfn.XLOOKUP(A100,Table_1[Country],Table_1[Math Rank],"")</f>
        <v>30</v>
      </c>
      <c r="M100">
        <f>_xlfn.XLOOKUP(A100,Table_1[Country],Table_1[Science Rank],"")</f>
        <v>33</v>
      </c>
      <c r="N100">
        <f>_xlfn.XLOOKUP(A100,Table_1[Country],Table_1[Reading Rank],"")</f>
        <v>20</v>
      </c>
      <c r="O100">
        <f>_xlfn.XLOOKUP(A100,Table_1__2[Column1],Table_1__2[Column2.1],"")</f>
        <v>46</v>
      </c>
      <c r="P100">
        <f>_xlfn.XLOOKUP(A100,Economic_Freedom_Index_31[Country],Economic_Freedom_Index_31[Rank],"")</f>
        <v>57</v>
      </c>
      <c r="Q100">
        <f>_xlfn.XLOOKUP(A100,Table_1__4[Column1.1],Table_1__4[Rank],"")</f>
        <v>28</v>
      </c>
      <c r="R100">
        <f>_xlfn.XLOOKUP(A100,Table_1__3[Country],Table_1__3[Rank],"")</f>
        <v>125</v>
      </c>
      <c r="S100">
        <f>_xlfn.XLOOKUP(A100,Table_2[Country],Table_2[2022 rank'[3']],"")</f>
        <v>24</v>
      </c>
      <c r="Y100" t="s">
        <v>2507</v>
      </c>
      <c r="Z100" t="s">
        <v>2526</v>
      </c>
      <c r="AA100" t="s">
        <v>254</v>
      </c>
      <c r="AS100" t="str">
        <v>Italy</v>
      </c>
      <c r="AU100" t="str">
        <v>Bulgaria</v>
      </c>
    </row>
    <row r="101" spans="1:47" x14ac:dyDescent="0.25">
      <c r="A101" t="str">
        <v>Ivory Coast</v>
      </c>
      <c r="B101">
        <f>_xlfn.XLOOKUP(A101,Table_4[Column3],Table_4[Rank],"")</f>
        <v>105</v>
      </c>
      <c r="C101">
        <f>_xlfn.XLOOKUP(A101,GDP__in_US___per_capita_by_country_or__territory[Column1.1],GDP__in_US___per_capita_by_country_or__territory[Rank],"")</f>
        <v>140</v>
      </c>
      <c r="D101">
        <f>_xlfn.XLOOKUP(A101,mw_parser_output__sr_only_border_0_clip_rect_0_0_0_0__clip_path_polygon_0px_0px[Country or territory],mw_parser_output__sr_only_border_0_clip_rect_0_0_0_0__clip_path_polygon_0px_0px[Rank2],"")</f>
        <v>141</v>
      </c>
      <c r="E101" t="str">
        <f>_xlfn.XLOOKUP(A101,World_Bank_Group__2022[Column1],World_Bank_Group__2022[Rank],"")</f>
        <v/>
      </c>
      <c r="F101">
        <f>_xlfn.XLOOKUP(A101,Maternal_mortality_ratio_per_100_000_live_births__1[Column1.1],Maternal_mortality_ratio_per_100_000_live_births__1[Rank],"")</f>
        <v>171</v>
      </c>
      <c r="G101">
        <f>_xlfn.XLOOKUP(A101,Under_five_mortality__deaths_1_000_live_births__–_2020_estimates__1[Location.1],Under_five_mortality__deaths_1_000_live_births__–_2020_estimates__1[Rank],"")</f>
        <v>179</v>
      </c>
      <c r="H101" t="str">
        <f>_xlfn.XLOOKUP(A101,edit__The_Economist_Intelligence_Unit’s_quality_of_life_index__2005[Country or territory],edit__The_Economist_Intelligence_Unit’s_quality_of_life_index__2005[Rank],"")</f>
        <v/>
      </c>
      <c r="I101">
        <f>_xlfn.XLOOKUP(A101,'Alphabetical Order'!$A$2:$A$216,'Alphabetical Order'!$B$2:$B$216,"")</f>
        <v>97</v>
      </c>
      <c r="J101">
        <f>_xlfn.XLOOKUP(A101,List_of_countries_and_territories_by_total_population[Location],List_of_countries_and_territories_by_total_population[Rank],"")</f>
        <v>50</v>
      </c>
      <c r="K101" t="str">
        <f>_xlfn.XLOOKUP(A101,Table_1[Country],Table_1[Overall Rank],"")</f>
        <v/>
      </c>
      <c r="L101" t="str">
        <f>_xlfn.XLOOKUP(A101,Table_1[Country],Table_1[Math Rank],"")</f>
        <v/>
      </c>
      <c r="M101" t="str">
        <f>_xlfn.XLOOKUP(A101,Table_1[Country],Table_1[Science Rank],"")</f>
        <v/>
      </c>
      <c r="N101" t="str">
        <f>_xlfn.XLOOKUP(A101,Table_1[Country],Table_1[Reading Rank],"")</f>
        <v/>
      </c>
      <c r="O101">
        <f>_xlfn.XLOOKUP(A101,Table_1__2[Column1],Table_1__2[Column2.1],"")</f>
        <v>53</v>
      </c>
      <c r="P101">
        <f>_xlfn.XLOOKUP(A101,Economic_Freedom_Index_31[Country],Economic_Freedom_Index_31[Rank],"")</f>
        <v>76</v>
      </c>
      <c r="Q101">
        <f>_xlfn.XLOOKUP(A101,Table_1__4[Column1.1],Table_1__4[Rank],"")</f>
        <v>76</v>
      </c>
      <c r="R101">
        <f>_xlfn.XLOOKUP(A101,Table_1__3[Country],Table_1__3[Rank],"")</f>
        <v>100</v>
      </c>
      <c r="S101" t="str">
        <f>_xlfn.XLOOKUP(A101,Table_2[Country],Table_2[2022 rank'[3']],"")</f>
        <v/>
      </c>
      <c r="Y101" t="s">
        <v>2507</v>
      </c>
      <c r="Z101" t="s">
        <v>2527</v>
      </c>
      <c r="AA101" t="s">
        <v>193</v>
      </c>
      <c r="AS101" t="str">
        <v>Ivory Coast</v>
      </c>
      <c r="AU101" t="str">
        <v>Bulgaria</v>
      </c>
    </row>
    <row r="102" spans="1:47" x14ac:dyDescent="0.25">
      <c r="A102" t="str">
        <v>Jamaica</v>
      </c>
      <c r="B102">
        <f>_xlfn.XLOOKUP(A102,Table_4[Column3],Table_4[Rank],"")</f>
        <v>45</v>
      </c>
      <c r="C102">
        <f>_xlfn.XLOOKUP(A102,GDP__in_US___per_capita_by_country_or__territory[Column1.1],GDP__in_US___per_capita_by_country_or__territory[Rank],"")</f>
        <v>102</v>
      </c>
      <c r="D102">
        <f>_xlfn.XLOOKUP(A102,mw_parser_output__sr_only_border_0_clip_rect_0_0_0_0__clip_path_polygon_0px_0px[Country or territory],mw_parser_output__sr_only_border_0_clip_rect_0_0_0_0__clip_path_polygon_0px_0px[Rank2],"")</f>
        <v>96</v>
      </c>
      <c r="E102">
        <f>_xlfn.XLOOKUP(A102,World_Bank_Group__2022[Column1],World_Bank_Group__2022[Rank],"")</f>
        <v>127</v>
      </c>
      <c r="F102">
        <f>_xlfn.XLOOKUP(A102,Maternal_mortality_ratio_per_100_000_live_births__1[Column1.1],Maternal_mortality_ratio_per_100_000_live_births__1[Rank],"")</f>
        <v>118</v>
      </c>
      <c r="G102">
        <f>_xlfn.XLOOKUP(A102,Under_five_mortality__deaths_1_000_live_births__–_2020_estimates__1[Location.1],Under_five_mortality__deaths_1_000_live_births__–_2020_estimates__1[Rank],"")</f>
        <v>85</v>
      </c>
      <c r="H102">
        <f>_xlfn.XLOOKUP(A102,edit__The_Economist_Intelligence_Unit’s_quality_of_life_index__2005[Country or territory],edit__The_Economist_Intelligence_Unit’s_quality_of_life_index__2005[Rank],"")</f>
        <v>64</v>
      </c>
      <c r="I102">
        <f>_xlfn.XLOOKUP(A102,'Alphabetical Order'!$A$2:$A$216,'Alphabetical Order'!$B$2:$B$216,"")</f>
        <v>98</v>
      </c>
      <c r="J102">
        <f>_xlfn.XLOOKUP(A102,List_of_countries_and_territories_by_total_population[Location],List_of_countries_and_territories_by_total_population[Rank],"")</f>
        <v>141</v>
      </c>
      <c r="K102">
        <f>_xlfn.XLOOKUP(A102,Table_1[Country],Table_1[Overall Rank],"")</f>
        <v>61</v>
      </c>
      <c r="L102">
        <f>_xlfn.XLOOKUP(A102,Table_1[Country],Table_1[Math Rank],"")</f>
        <v>67</v>
      </c>
      <c r="M102">
        <f>_xlfn.XLOOKUP(A102,Table_1[Country],Table_1[Science Rank],"")</f>
        <v>61</v>
      </c>
      <c r="N102">
        <f>_xlfn.XLOOKUP(A102,Table_1[Country],Table_1[Reading Rank],"")</f>
        <v>52</v>
      </c>
      <c r="O102">
        <f>_xlfn.XLOOKUP(A102,Table_1__2[Column1],Table_1__2[Column2.1],"")</f>
        <v>24</v>
      </c>
      <c r="P102">
        <f>_xlfn.XLOOKUP(A102,Economic_Freedom_Index_31[Country],Economic_Freedom_Index_31[Rank],"")</f>
        <v>39</v>
      </c>
      <c r="Q102">
        <f>_xlfn.XLOOKUP(A102,Table_1__4[Column1.1],Table_1__4[Rank],"")</f>
        <v>53</v>
      </c>
      <c r="R102">
        <f>_xlfn.XLOOKUP(A102,Table_1__3[Country],Table_1__3[Rank],"")</f>
        <v>126</v>
      </c>
      <c r="S102" t="str">
        <f>_xlfn.XLOOKUP(A102,Table_2[Country],Table_2[2022 rank'[3']],"")</f>
        <v/>
      </c>
      <c r="Y102" t="s">
        <v>2507</v>
      </c>
      <c r="Z102" t="s">
        <v>2528</v>
      </c>
      <c r="AA102" t="s">
        <v>23</v>
      </c>
      <c r="AS102" t="str">
        <v>Jamaica</v>
      </c>
      <c r="AU102" t="str">
        <v>Bulgaria</v>
      </c>
    </row>
    <row r="103" spans="1:47" x14ac:dyDescent="0.25">
      <c r="A103" t="str">
        <v>Japan</v>
      </c>
      <c r="B103">
        <f>_xlfn.XLOOKUP(A103,Table_4[Column3],Table_4[Rank],"")</f>
        <v>16</v>
      </c>
      <c r="C103">
        <f>_xlfn.XLOOKUP(A103,GDP__in_US___per_capita_by_country_or__territory[Column1.1],GDP__in_US___per_capita_by_country_or__territory[Rank],"")</f>
        <v>28</v>
      </c>
      <c r="D103">
        <f>_xlfn.XLOOKUP(A103,mw_parser_output__sr_only_border_0_clip_rect_0_0_0_0__clip_path_polygon_0px_0px[Country or territory],mw_parser_output__sr_only_border_0_clip_rect_0_0_0_0__clip_path_polygon_0px_0px[Rank2],"")</f>
        <v>17</v>
      </c>
      <c r="E103">
        <f>_xlfn.XLOOKUP(A103,World_Bank_Group__2022[Column1],World_Bank_Group__2022[Rank],"")</f>
        <v>2</v>
      </c>
      <c r="F103">
        <f>_xlfn.XLOOKUP(A103,Maternal_mortality_ratio_per_100_000_live_births__1[Column1.1],Maternal_mortality_ratio_per_100_000_live_births__1[Rank],"")</f>
        <v>12</v>
      </c>
      <c r="G103">
        <f>_xlfn.XLOOKUP(A103,Under_five_mortality__deaths_1_000_live_births__–_2020_estimates__1[Location.1],Under_five_mortality__deaths_1_000_live_births__–_2020_estimates__1[Rank],"")</f>
        <v>9</v>
      </c>
      <c r="H103">
        <f>_xlfn.XLOOKUP(A103,edit__The_Economist_Intelligence_Unit’s_quality_of_life_index__2005[Country or territory],edit__The_Economist_Intelligence_Unit’s_quality_of_life_index__2005[Rank],"")</f>
        <v>17</v>
      </c>
      <c r="I103">
        <f>_xlfn.XLOOKUP(A103,'Alphabetical Order'!$A$2:$A$216,'Alphabetical Order'!$B$2:$B$216,"")</f>
        <v>99</v>
      </c>
      <c r="J103">
        <f>_xlfn.XLOOKUP(A103,List_of_countries_and_territories_by_total_population[Location],List_of_countries_and_territories_by_total_population[Rank],"")</f>
        <v>11</v>
      </c>
      <c r="K103">
        <f>_xlfn.XLOOKUP(A103,Table_1[Country],Table_1[Overall Rank],"")</f>
        <v>3</v>
      </c>
      <c r="L103">
        <f>_xlfn.XLOOKUP(A103,Table_1[Country],Table_1[Math Rank],"")</f>
        <v>5</v>
      </c>
      <c r="M103">
        <f>_xlfn.XLOOKUP(A103,Table_1[Country],Table_1[Science Rank],"")</f>
        <v>2</v>
      </c>
      <c r="N103">
        <f>_xlfn.XLOOKUP(A103,Table_1[Country],Table_1[Reading Rank],"")</f>
        <v>2</v>
      </c>
      <c r="O103">
        <f>_xlfn.XLOOKUP(A103,Table_1__2[Column1],Table_1__2[Column2.1],"")</f>
        <v>70</v>
      </c>
      <c r="P103">
        <f>_xlfn.XLOOKUP(A103,Economic_Freedom_Index_31[Country],Economic_Freedom_Index_31[Rank],"")</f>
        <v>31</v>
      </c>
      <c r="Q103">
        <f>_xlfn.XLOOKUP(A103,Table_1__4[Column1.1],Table_1__4[Rank],"")</f>
        <v>73</v>
      </c>
      <c r="R103">
        <f>_xlfn.XLOOKUP(A103,Table_1__3[Country],Table_1__3[Rank],"")</f>
        <v>106</v>
      </c>
      <c r="S103">
        <f>_xlfn.XLOOKUP(A103,Table_2[Country],Table_2[2022 rank'[3']],"")</f>
        <v>34</v>
      </c>
      <c r="Y103" t="s">
        <v>2507</v>
      </c>
      <c r="Z103" t="s">
        <v>2529</v>
      </c>
      <c r="AA103" t="s">
        <v>43</v>
      </c>
      <c r="AS103" t="str">
        <v>Japan</v>
      </c>
      <c r="AU103" t="str">
        <v>Burkina Faso</v>
      </c>
    </row>
    <row r="104" spans="1:47" x14ac:dyDescent="0.25">
      <c r="A104" t="str">
        <v>Jordan</v>
      </c>
      <c r="B104">
        <f>_xlfn.XLOOKUP(A104,Table_4[Column3],Table_4[Rank],"")</f>
        <v>122</v>
      </c>
      <c r="C104">
        <f>_xlfn.XLOOKUP(A104,GDP__in_US___per_capita_by_country_or__territory[Column1.1],GDP__in_US___per_capita_by_country_or__territory[Rank],"")</f>
        <v>118</v>
      </c>
      <c r="D104">
        <f>_xlfn.XLOOKUP(A104,mw_parser_output__sr_only_border_0_clip_rect_0_0_0_0__clip_path_polygon_0px_0px[Country or territory],mw_parser_output__sr_only_border_0_clip_rect_0_0_0_0__clip_path_polygon_0px_0px[Rank2],"")</f>
        <v>81</v>
      </c>
      <c r="E104">
        <f>_xlfn.XLOOKUP(A104,World_Bank_Group__2022[Column1],World_Bank_Group__2022[Rank],"")</f>
        <v>91</v>
      </c>
      <c r="F104">
        <f>_xlfn.XLOOKUP(A104,Maternal_mortality_ratio_per_100_000_live_births__1[Column1.1],Maternal_mortality_ratio_per_100_000_live_births__1[Rank],"")</f>
        <v>84</v>
      </c>
      <c r="G104">
        <f>_xlfn.XLOOKUP(A104,Under_five_mortality__deaths_1_000_live_births__–_2020_estimates__1[Location.1],Under_five_mortality__deaths_1_000_live_births__–_2020_estimates__1[Rank],"")</f>
        <v>93</v>
      </c>
      <c r="H104">
        <f>_xlfn.XLOOKUP(A104,edit__The_Economist_Intelligence_Unit’s_quality_of_life_index__2005[Country or territory],edit__The_Economist_Intelligence_Unit’s_quality_of_life_index__2005[Rank],"")</f>
        <v>75</v>
      </c>
      <c r="I104">
        <f>_xlfn.XLOOKUP(A104,'Alphabetical Order'!$A$2:$A$216,'Alphabetical Order'!$B$2:$B$216,"")</f>
        <v>100</v>
      </c>
      <c r="J104">
        <f>_xlfn.XLOOKUP(A104,List_of_countries_and_territories_by_total_population[Location],List_of_countries_and_territories_by_total_population[Rank],"")</f>
        <v>85</v>
      </c>
      <c r="K104">
        <f>_xlfn.XLOOKUP(A104,Table_1[Country],Table_1[Overall Rank],"")</f>
        <v>75</v>
      </c>
      <c r="L104">
        <f>_xlfn.XLOOKUP(A104,Table_1[Country],Table_1[Math Rank],"")</f>
        <v>73</v>
      </c>
      <c r="M104">
        <f>_xlfn.XLOOKUP(A104,Table_1[Country],Table_1[Science Rank],"")</f>
        <v>71</v>
      </c>
      <c r="N104">
        <f>_xlfn.XLOOKUP(A104,Table_1[Country],Table_1[Reading Rank],"")</f>
        <v>77</v>
      </c>
      <c r="O104">
        <f>_xlfn.XLOOKUP(A104,Table_1__2[Column1],Table_1__2[Column2.1],"")</f>
        <v>132</v>
      </c>
      <c r="P104">
        <f>_xlfn.XLOOKUP(A104,Economic_Freedom_Index_31[Country],Economic_Freedom_Index_31[Rank],"")</f>
        <v>87</v>
      </c>
      <c r="Q104">
        <f>_xlfn.XLOOKUP(A104,Table_1__4[Column1.1],Table_1__4[Rank],"")</f>
        <v>54</v>
      </c>
      <c r="R104">
        <f>_xlfn.XLOOKUP(A104,Table_1__3[Country],Table_1__3[Rank],"")</f>
        <v>177</v>
      </c>
      <c r="S104" t="str">
        <f>_xlfn.XLOOKUP(A104,Table_2[Country],Table_2[2022 rank'[3']],"")</f>
        <v/>
      </c>
      <c r="Y104" t="s">
        <v>2507</v>
      </c>
      <c r="Z104" t="s">
        <v>2530</v>
      </c>
      <c r="AA104" t="s">
        <v>140</v>
      </c>
      <c r="AS104" t="str">
        <v>Jordan</v>
      </c>
      <c r="AU104" t="str">
        <v>Burkina Faso</v>
      </c>
    </row>
    <row r="105" spans="1:47" x14ac:dyDescent="0.25">
      <c r="A105" t="str">
        <v>Kazakhstan</v>
      </c>
      <c r="B105">
        <f>_xlfn.XLOOKUP(A105,Table_4[Column3],Table_4[Rank],"")</f>
        <v>120</v>
      </c>
      <c r="C105">
        <f>_xlfn.XLOOKUP(A105,GDP__in_US___per_capita_by_country_or__territory[Column1.1],GDP__in_US___per_capita_by_country_or__territory[Rank],"")</f>
        <v>80</v>
      </c>
      <c r="D105" t="str">
        <f>_xlfn.XLOOKUP(A105,mw_parser_output__sr_only_border_0_clip_rect_0_0_0_0__clip_path_polygon_0px_0px[Country or territory],mw_parser_output__sr_only_border_0_clip_rect_0_0_0_0__clip_path_polygon_0px_0px[Rank2],"")</f>
        <v/>
      </c>
      <c r="E105">
        <f>_xlfn.XLOOKUP(A105,World_Bank_Group__2022[Column1],World_Bank_Group__2022[Rank],"")</f>
        <v>85</v>
      </c>
      <c r="F105">
        <f>_xlfn.XLOOKUP(A105,Maternal_mortality_ratio_per_100_000_live_births__1[Column1.1],Maternal_mortality_ratio_per_100_000_live_births__1[Rank],"")</f>
        <v>48</v>
      </c>
      <c r="G105">
        <f>_xlfn.XLOOKUP(A105,Under_five_mortality__deaths_1_000_live_births__–_2020_estimates__1[Location.1],Under_five_mortality__deaths_1_000_live_births__–_2020_estimates__1[Rank],"")</f>
        <v>70</v>
      </c>
      <c r="H105">
        <f>_xlfn.XLOOKUP(A105,edit__The_Economist_Intelligence_Unit’s_quality_of_life_index__2005[Country or territory],edit__The_Economist_Intelligence_Unit’s_quality_of_life_index__2005[Rank],"")</f>
        <v>96</v>
      </c>
      <c r="I105">
        <f>_xlfn.XLOOKUP(A105,'Alphabetical Order'!$A$2:$A$216,'Alphabetical Order'!$B$2:$B$216,"")</f>
        <v>101</v>
      </c>
      <c r="J105">
        <f>_xlfn.XLOOKUP(A105,List_of_countries_and_territories_by_total_population[Location],List_of_countries_and_territories_by_total_population[Rank],"")</f>
        <v>63</v>
      </c>
      <c r="K105">
        <f>_xlfn.XLOOKUP(A105,Table_1[Country],Table_1[Overall Rank],"")</f>
        <v>51</v>
      </c>
      <c r="L105">
        <f>_xlfn.XLOOKUP(A105,Table_1[Country],Table_1[Math Rank],"")</f>
        <v>46</v>
      </c>
      <c r="M105">
        <f>_xlfn.XLOOKUP(A105,Table_1[Country],Table_1[Science Rank],"")</f>
        <v>49</v>
      </c>
      <c r="N105">
        <f>_xlfn.XLOOKUP(A105,Table_1[Country],Table_1[Reading Rank],"")</f>
        <v>61</v>
      </c>
      <c r="O105">
        <f>_xlfn.XLOOKUP(A105,Table_1__2[Column1],Table_1__2[Column2.1],"")</f>
        <v>142</v>
      </c>
      <c r="P105">
        <f>_xlfn.XLOOKUP(A105,Economic_Freedom_Index_31[Country],Economic_Freedom_Index_31[Rank],"")</f>
        <v>64</v>
      </c>
      <c r="Q105" t="str">
        <f>_xlfn.XLOOKUP(A105,Table_1__4[Column1.1],Table_1__4[Rank],"")</f>
        <v/>
      </c>
      <c r="R105">
        <f>_xlfn.XLOOKUP(A105,Table_1__3[Country],Table_1__3[Rank],"")</f>
        <v>113</v>
      </c>
      <c r="S105" t="str">
        <f>_xlfn.XLOOKUP(A105,Table_2[Country],Table_2[2022 rank'[3']],"")</f>
        <v/>
      </c>
      <c r="Y105" t="s">
        <v>2507</v>
      </c>
      <c r="Z105" t="s">
        <v>2531</v>
      </c>
      <c r="AA105" t="s">
        <v>412</v>
      </c>
      <c r="AS105" t="str">
        <v>Kazakhstan</v>
      </c>
      <c r="AU105" t="str">
        <v>Burkina Faso</v>
      </c>
    </row>
    <row r="106" spans="1:47" x14ac:dyDescent="0.25">
      <c r="A106" t="str">
        <v>Kenya</v>
      </c>
      <c r="B106">
        <f>_xlfn.XLOOKUP(A106,Table_4[Column3],Table_4[Rank],"")</f>
        <v>92</v>
      </c>
      <c r="C106">
        <f>_xlfn.XLOOKUP(A106,GDP__in_US___per_capita_by_country_or__territory[Column1.1],GDP__in_US___per_capita_by_country_or__territory[Rank],"")</f>
        <v>151</v>
      </c>
      <c r="D106" t="str">
        <f>_xlfn.XLOOKUP(A106,mw_parser_output__sr_only_border_0_clip_rect_0_0_0_0__clip_path_polygon_0px_0px[Country or territory],mw_parser_output__sr_only_border_0_clip_rect_0_0_0_0__clip_path_polygon_0px_0px[Rank2],"")</f>
        <v/>
      </c>
      <c r="E106">
        <f>_xlfn.XLOOKUP(A106,World_Bank_Group__2022[Column1],World_Bank_Group__2022[Rank],"")</f>
        <v>174</v>
      </c>
      <c r="F106">
        <f>_xlfn.XLOOKUP(A106,Maternal_mortality_ratio_per_100_000_live_births__1[Column1.1],Maternal_mortality_ratio_per_100_000_live_births__1[Rank],"")</f>
        <v>174</v>
      </c>
      <c r="G106">
        <f>_xlfn.XLOOKUP(A106,Under_five_mortality__deaths_1_000_live_births__–_2020_estimates__1[Location.1],Under_five_mortality__deaths_1_000_live_births__–_2020_estimates__1[Rank],"")</f>
        <v>147</v>
      </c>
      <c r="H106" t="str">
        <f>_xlfn.XLOOKUP(A106,edit__The_Economist_Intelligence_Unit’s_quality_of_life_index__2005[Country or territory],edit__The_Economist_Intelligence_Unit’s_quality_of_life_index__2005[Rank],"")</f>
        <v/>
      </c>
      <c r="I106">
        <f>_xlfn.XLOOKUP(A106,'Alphabetical Order'!$A$2:$A$216,'Alphabetical Order'!$B$2:$B$216,"")</f>
        <v>102</v>
      </c>
      <c r="J106">
        <f>_xlfn.XLOOKUP(A106,List_of_countries_and_territories_by_total_population[Location],List_of_countries_and_territories_by_total_population[Rank],"")</f>
        <v>28</v>
      </c>
      <c r="K106" t="str">
        <f>_xlfn.XLOOKUP(A106,Table_1[Country],Table_1[Overall Rank],"")</f>
        <v/>
      </c>
      <c r="L106" t="str">
        <f>_xlfn.XLOOKUP(A106,Table_1[Country],Table_1[Math Rank],"")</f>
        <v/>
      </c>
      <c r="M106" t="str">
        <f>_xlfn.XLOOKUP(A106,Table_1[Country],Table_1[Science Rank],"")</f>
        <v/>
      </c>
      <c r="N106" t="str">
        <f>_xlfn.XLOOKUP(A106,Table_1[Country],Table_1[Reading Rank],"")</f>
        <v/>
      </c>
      <c r="O106">
        <f>_xlfn.XLOOKUP(A106,Table_1__2[Column1],Table_1__2[Column2.1],"")</f>
        <v>102</v>
      </c>
      <c r="P106">
        <f>_xlfn.XLOOKUP(A106,Economic_Freedom_Index_31[Country],Economic_Freedom_Index_31[Rank],"")</f>
        <v>138</v>
      </c>
      <c r="Q106">
        <f>_xlfn.XLOOKUP(A106,Table_1__4[Column1.1],Table_1__4[Rank],"")</f>
        <v>87</v>
      </c>
      <c r="R106">
        <f>_xlfn.XLOOKUP(A106,Table_1__3[Country],Table_1__3[Rank],"")</f>
        <v>153</v>
      </c>
      <c r="S106" t="str">
        <f>_xlfn.XLOOKUP(A106,Table_2[Country],Table_2[2022 rank'[3']],"")</f>
        <v/>
      </c>
      <c r="Y106" t="s">
        <v>2507</v>
      </c>
      <c r="Z106" t="s">
        <v>2532</v>
      </c>
      <c r="AA106" t="s">
        <v>117</v>
      </c>
      <c r="AS106" t="str">
        <v>Kenya</v>
      </c>
      <c r="AU106" t="str">
        <v>Burkina Faso</v>
      </c>
    </row>
    <row r="107" spans="1:47" x14ac:dyDescent="0.25">
      <c r="A107" t="str">
        <v>Kiribati</v>
      </c>
      <c r="B107" t="str">
        <f>_xlfn.XLOOKUP(A107,Table_4[Column3],Table_4[Rank],"")</f>
        <v/>
      </c>
      <c r="C107">
        <f>_xlfn.XLOOKUP(A107,GDP__in_US___per_capita_by_country_or__territory[Column1.1],GDP__in_US___per_capita_by_country_or__territory[Rank],"")</f>
        <v>157</v>
      </c>
      <c r="D107">
        <f>_xlfn.XLOOKUP(A107,mw_parser_output__sr_only_border_0_clip_rect_0_0_0_0__clip_path_polygon_0px_0px[Country or territory],mw_parser_output__sr_only_border_0_clip_rect_0_0_0_0__clip_path_polygon_0px_0px[Rank2],"")</f>
        <v>117</v>
      </c>
      <c r="E107">
        <f>_xlfn.XLOOKUP(A107,World_Bank_Group__2022[Column1],World_Bank_Group__2022[Rank],"")</f>
        <v>147</v>
      </c>
      <c r="F107">
        <f>_xlfn.XLOOKUP(A107,Maternal_mortality_ratio_per_100_000_live_births__1[Column1.1],Maternal_mortality_ratio_per_100_000_live_births__1[Rank],"")</f>
        <v>109</v>
      </c>
      <c r="G107">
        <f>_xlfn.XLOOKUP(A107,Under_five_mortality__deaths_1_000_live_births__–_2020_estimates__1[Location.1],Under_five_mortality__deaths_1_000_live_births__–_2020_estimates__1[Rank],"")</f>
        <v>160</v>
      </c>
      <c r="H107" t="str">
        <f>_xlfn.XLOOKUP(A107,edit__The_Economist_Intelligence_Unit’s_quality_of_life_index__2005[Country or territory],edit__The_Economist_Intelligence_Unit’s_quality_of_life_index__2005[Rank],"")</f>
        <v/>
      </c>
      <c r="I107">
        <f>_xlfn.XLOOKUP(A107,'Alphabetical Order'!$A$2:$A$216,'Alphabetical Order'!$B$2:$B$216,"")</f>
        <v>103</v>
      </c>
      <c r="J107">
        <f>_xlfn.XLOOKUP(A107,List_of_countries_and_territories_by_total_population[Location],List_of_countries_and_territories_by_total_population[Rank],"")</f>
        <v>192</v>
      </c>
      <c r="K107" t="str">
        <f>_xlfn.XLOOKUP(A107,Table_1[Country],Table_1[Overall Rank],"")</f>
        <v/>
      </c>
      <c r="L107" t="str">
        <f>_xlfn.XLOOKUP(A107,Table_1[Country],Table_1[Math Rank],"")</f>
        <v/>
      </c>
      <c r="M107" t="str">
        <f>_xlfn.XLOOKUP(A107,Table_1[Country],Table_1[Science Rank],"")</f>
        <v/>
      </c>
      <c r="N107" t="str">
        <f>_xlfn.XLOOKUP(A107,Table_1[Country],Table_1[Reading Rank],"")</f>
        <v/>
      </c>
      <c r="O107" t="str">
        <f>_xlfn.XLOOKUP(A107,Table_1__2[Column1],Table_1__2[Column2.1],"")</f>
        <v/>
      </c>
      <c r="P107">
        <f>_xlfn.XLOOKUP(A107,Economic_Freedom_Index_31[Country],Economic_Freedom_Index_31[Rank],"")</f>
        <v>96</v>
      </c>
      <c r="Q107">
        <f>_xlfn.XLOOKUP(A107,Table_1__4[Column1.1],Table_1__4[Rank],"")</f>
        <v>77</v>
      </c>
      <c r="R107">
        <f>_xlfn.XLOOKUP(A107,Table_1__3[Country],Table_1__3[Rank],"")</f>
        <v>1</v>
      </c>
      <c r="S107" t="str">
        <f>_xlfn.XLOOKUP(A107,Table_2[Country],Table_2[2022 rank'[3']],"")</f>
        <v/>
      </c>
      <c r="Y107" t="s">
        <v>2507</v>
      </c>
      <c r="Z107" t="s">
        <v>2533</v>
      </c>
      <c r="AA107" t="s">
        <v>692</v>
      </c>
      <c r="AS107" t="str">
        <v>Kiribati</v>
      </c>
      <c r="AU107" t="str">
        <v>Burundi</v>
      </c>
    </row>
    <row r="108" spans="1:47" x14ac:dyDescent="0.25">
      <c r="A108" t="str">
        <v>Kuwait</v>
      </c>
      <c r="B108">
        <f>_xlfn.XLOOKUP(A108,Table_4[Column3],Table_4[Rank],"")</f>
        <v>114</v>
      </c>
      <c r="C108">
        <f>_xlfn.XLOOKUP(A108,GDP__in_US___per_capita_by_country_or__territory[Column1.1],GDP__in_US___per_capita_by_country_or__territory[Rank],"")</f>
        <v>29</v>
      </c>
      <c r="D108">
        <f>_xlfn.XLOOKUP(A108,mw_parser_output__sr_only_border_0_clip_rect_0_0_0_0__clip_path_polygon_0px_0px[Country or territory],mw_parser_output__sr_only_border_0_clip_rect_0_0_0_0__clip_path_polygon_0px_0px[Rank2],"")</f>
        <v>38</v>
      </c>
      <c r="E108">
        <f>_xlfn.XLOOKUP(A108,World_Bank_Group__2022[Column1],World_Bank_Group__2022[Rank],"")</f>
        <v>40</v>
      </c>
      <c r="F108">
        <f>_xlfn.XLOOKUP(A108,Maternal_mortality_ratio_per_100_000_live_births__1[Column1.1],Maternal_mortality_ratio_per_100_000_live_births__1[Rank],"")</f>
        <v>31</v>
      </c>
      <c r="G108">
        <f>_xlfn.XLOOKUP(A108,Under_five_mortality__deaths_1_000_live_births__–_2020_estimates__1[Location.1],Under_five_mortality__deaths_1_000_live_births__–_2020_estimates__1[Rank],"")</f>
        <v>66</v>
      </c>
      <c r="H108">
        <f>_xlfn.XLOOKUP(A108,edit__The_Economist_Intelligence_Unit’s_quality_of_life_index__2005[Country or territory],edit__The_Economist_Intelligence_Unit’s_quality_of_life_index__2005[Rank],"")</f>
        <v>55</v>
      </c>
      <c r="I108">
        <f>_xlfn.XLOOKUP(A108,'Alphabetical Order'!$A$2:$A$216,'Alphabetical Order'!$B$2:$B$216,"")</f>
        <v>104</v>
      </c>
      <c r="J108">
        <f>_xlfn.XLOOKUP(A108,List_of_countries_and_territories_by_total_population[Location],List_of_countries_and_territories_by_total_population[Rank],"")</f>
        <v>128</v>
      </c>
      <c r="K108" t="str">
        <f>_xlfn.XLOOKUP(A108,Table_1[Country],Table_1[Overall Rank],"")</f>
        <v/>
      </c>
      <c r="L108" t="str">
        <f>_xlfn.XLOOKUP(A108,Table_1[Country],Table_1[Math Rank],"")</f>
        <v/>
      </c>
      <c r="M108" t="str">
        <f>_xlfn.XLOOKUP(A108,Table_1[Country],Table_1[Science Rank],"")</f>
        <v/>
      </c>
      <c r="N108" t="str">
        <f>_xlfn.XLOOKUP(A108,Table_1[Country],Table_1[Reading Rank],"")</f>
        <v/>
      </c>
      <c r="O108">
        <f>_xlfn.XLOOKUP(A108,Table_1__2[Column1],Table_1__2[Column2.1],"")</f>
        <v>131</v>
      </c>
      <c r="P108">
        <f>_xlfn.XLOOKUP(A108,Economic_Freedom_Index_31[Country],Economic_Freedom_Index_31[Rank],"")</f>
        <v>101</v>
      </c>
      <c r="Q108">
        <f>_xlfn.XLOOKUP(A108,Table_1__4[Column1.1],Table_1__4[Rank],"")</f>
        <v>68</v>
      </c>
      <c r="R108">
        <f>_xlfn.XLOOKUP(A108,Table_1__3[Country],Table_1__3[Rank],"")</f>
        <v>183</v>
      </c>
      <c r="S108" t="str">
        <f>_xlfn.XLOOKUP(A108,Table_2[Country],Table_2[2022 rank'[3']],"")</f>
        <v/>
      </c>
      <c r="Y108" t="s">
        <v>2507</v>
      </c>
      <c r="Z108" t="s">
        <v>2534</v>
      </c>
      <c r="AA108" t="s">
        <v>183</v>
      </c>
      <c r="AS108" t="str">
        <v>Kuwait</v>
      </c>
      <c r="AU108" t="str">
        <v>Burundi</v>
      </c>
    </row>
    <row r="109" spans="1:47" x14ac:dyDescent="0.25">
      <c r="A109" t="str">
        <v>Kyrgyzstan</v>
      </c>
      <c r="B109">
        <f>_xlfn.XLOOKUP(A109,Table_4[Column3],Table_4[Rank],"")</f>
        <v>109</v>
      </c>
      <c r="C109">
        <f>_xlfn.XLOOKUP(A109,GDP__in_US___per_capita_by_country_or__territory[Column1.1],GDP__in_US___per_capita_by_country_or__territory[Rank],"")</f>
        <v>167</v>
      </c>
      <c r="D109">
        <f>_xlfn.XLOOKUP(A109,mw_parser_output__sr_only_border_0_clip_rect_0_0_0_0__clip_path_polygon_0px_0px[Country or territory],mw_parser_output__sr_only_border_0_clip_rect_0_0_0_0__clip_path_polygon_0px_0px[Rank2],"")</f>
        <v>98</v>
      </c>
      <c r="E109">
        <f>_xlfn.XLOOKUP(A109,World_Bank_Group__2022[Column1],World_Bank_Group__2022[Rank],"")</f>
        <v>113</v>
      </c>
      <c r="F109">
        <f>_xlfn.XLOOKUP(A109,Maternal_mortality_ratio_per_100_000_live_births__1[Column1.1],Maternal_mortality_ratio_per_100_000_live_births__1[Rank],"")</f>
        <v>91</v>
      </c>
      <c r="G109">
        <f>_xlfn.XLOOKUP(A109,Under_five_mortality__deaths_1_000_live_births__–_2020_estimates__1[Location.1],Under_five_mortality__deaths_1_000_live_births__–_2020_estimates__1[Rank],"")</f>
        <v>107</v>
      </c>
      <c r="H109">
        <f>_xlfn.XLOOKUP(A109,edit__The_Economist_Intelligence_Unit’s_quality_of_life_index__2005[Country or territory],edit__The_Economist_Intelligence_Unit’s_quality_of_life_index__2005[Rank],"")</f>
        <v>103</v>
      </c>
      <c r="I109">
        <f>_xlfn.XLOOKUP(A109,'Alphabetical Order'!$A$2:$A$216,'Alphabetical Order'!$B$2:$B$216,"")</f>
        <v>105</v>
      </c>
      <c r="J109">
        <f>_xlfn.XLOOKUP(A109,List_of_countries_and_territories_by_total_population[Location],List_of_countries_and_territories_by_total_population[Rank],"")</f>
        <v>106</v>
      </c>
      <c r="K109" t="str">
        <f>_xlfn.XLOOKUP(A109,Table_1[Country],Table_1[Overall Rank],"")</f>
        <v/>
      </c>
      <c r="L109" t="str">
        <f>_xlfn.XLOOKUP(A109,Table_1[Country],Table_1[Math Rank],"")</f>
        <v/>
      </c>
      <c r="M109" t="str">
        <f>_xlfn.XLOOKUP(A109,Table_1[Country],Table_1[Science Rank],"")</f>
        <v/>
      </c>
      <c r="N109" t="str">
        <f>_xlfn.XLOOKUP(A109,Table_1[Country],Table_1[Reading Rank],"")</f>
        <v/>
      </c>
      <c r="O109">
        <f>_xlfn.XLOOKUP(A109,Table_1__2[Column1],Table_1__2[Column2.1],"")</f>
        <v>120</v>
      </c>
      <c r="P109">
        <f>_xlfn.XLOOKUP(A109,Economic_Freedom_Index_31[Country],Economic_Freedom_Index_31[Rank],"")</f>
        <v>116</v>
      </c>
      <c r="Q109" t="str">
        <f>_xlfn.XLOOKUP(A109,Table_1__4[Column1.1],Table_1__4[Rank],"")</f>
        <v/>
      </c>
      <c r="R109">
        <f>_xlfn.XLOOKUP(A109,Table_1__3[Country],Table_1__3[Rank],"")</f>
        <v>115</v>
      </c>
      <c r="S109" t="str">
        <f>_xlfn.XLOOKUP(A109,Table_2[Country],Table_2[2022 rank'[3']],"")</f>
        <v/>
      </c>
      <c r="Y109" t="s">
        <v>2535</v>
      </c>
      <c r="Z109" t="s">
        <v>2536</v>
      </c>
      <c r="AA109" t="s">
        <v>161</v>
      </c>
      <c r="AS109" t="str">
        <v>Kyrgyzstan</v>
      </c>
      <c r="AU109" t="str">
        <v>Burundi</v>
      </c>
    </row>
    <row r="110" spans="1:47" x14ac:dyDescent="0.25">
      <c r="A110" t="str">
        <v>Laos</v>
      </c>
      <c r="B110">
        <f>_xlfn.XLOOKUP(A110,Table_4[Column3],Table_4[Rank],"")</f>
        <v>159</v>
      </c>
      <c r="C110">
        <f>_xlfn.XLOOKUP(A110,GDP__in_US___per_capita_by_country_or__territory[Column1.1],GDP__in_US___per_capita_by_country_or__territory[Rank],"")</f>
        <v>147</v>
      </c>
      <c r="D110">
        <f>_xlfn.XLOOKUP(A110,mw_parser_output__sr_only_border_0_clip_rect_0_0_0_0__clip_path_polygon_0px_0px[Country or territory],mw_parser_output__sr_only_border_0_clip_rect_0_0_0_0__clip_path_polygon_0px_0px[Rank2],"")</f>
        <v>119</v>
      </c>
      <c r="E110">
        <f>_xlfn.XLOOKUP(A110,World_Bank_Group__2022[Column1],World_Bank_Group__2022[Rank],"")</f>
        <v>137</v>
      </c>
      <c r="F110">
        <f>_xlfn.XLOOKUP(A110,Maternal_mortality_ratio_per_100_000_live_births__1[Column1.1],Maternal_mortality_ratio_per_100_000_live_births__1[Rank],"")</f>
        <v>126</v>
      </c>
      <c r="G110">
        <f>_xlfn.XLOOKUP(A110,Under_five_mortality__deaths_1_000_live_births__–_2020_estimates__1[Location.1],Under_five_mortality__deaths_1_000_live_births__–_2020_estimates__1[Rank],"")</f>
        <v>152</v>
      </c>
      <c r="H110" t="str">
        <f>_xlfn.XLOOKUP(A110,edit__The_Economist_Intelligence_Unit’s_quality_of_life_index__2005[Country or territory],edit__The_Economist_Intelligence_Unit’s_quality_of_life_index__2005[Rank],"")</f>
        <v/>
      </c>
      <c r="I110">
        <f>_xlfn.XLOOKUP(A110,'Alphabetical Order'!$A$2:$A$216,'Alphabetical Order'!$B$2:$B$216,"")</f>
        <v>106</v>
      </c>
      <c r="J110">
        <f>_xlfn.XLOOKUP(A110,List_of_countries_and_territories_by_total_population[Location],List_of_countries_and_territories_by_total_population[Rank],"")</f>
        <v>103</v>
      </c>
      <c r="K110" t="str">
        <f>_xlfn.XLOOKUP(A110,Table_1[Country],Table_1[Overall Rank],"")</f>
        <v/>
      </c>
      <c r="L110" t="str">
        <f>_xlfn.XLOOKUP(A110,Table_1[Country],Table_1[Math Rank],"")</f>
        <v/>
      </c>
      <c r="M110" t="str">
        <f>_xlfn.XLOOKUP(A110,Table_1[Country],Table_1[Science Rank],"")</f>
        <v/>
      </c>
      <c r="N110" t="str">
        <f>_xlfn.XLOOKUP(A110,Table_1[Country],Table_1[Reading Rank],"")</f>
        <v/>
      </c>
      <c r="O110">
        <f>_xlfn.XLOOKUP(A110,Table_1__2[Column1],Table_1__2[Column2.1],"")</f>
        <v>153</v>
      </c>
      <c r="P110">
        <f>_xlfn.XLOOKUP(A110,Economic_Freedom_Index_31[Country],Economic_Freedom_Index_31[Rank],"")</f>
        <v>150</v>
      </c>
      <c r="Q110">
        <f>_xlfn.XLOOKUP(A110,Table_1__4[Column1.1],Table_1__4[Rank],"")</f>
        <v>126</v>
      </c>
      <c r="R110">
        <f>_xlfn.XLOOKUP(A110,Table_1__3[Country],Table_1__3[Rank],"")</f>
        <v>190</v>
      </c>
      <c r="S110" t="str">
        <f>_xlfn.XLOOKUP(A110,Table_2[Country],Table_2[2022 rank'[3']],"")</f>
        <v/>
      </c>
      <c r="Y110" t="s">
        <v>2535</v>
      </c>
      <c r="Z110" t="s">
        <v>2537</v>
      </c>
      <c r="AA110" t="s">
        <v>70</v>
      </c>
      <c r="AS110" t="str">
        <v>Laos</v>
      </c>
      <c r="AU110" t="str">
        <v>Burundi</v>
      </c>
    </row>
    <row r="111" spans="1:47" x14ac:dyDescent="0.25">
      <c r="A111" t="str">
        <v>Latvia</v>
      </c>
      <c r="B111">
        <f>_xlfn.XLOOKUP(A111,Table_4[Column3],Table_4[Rank],"")</f>
        <v>37</v>
      </c>
      <c r="C111">
        <f>_xlfn.XLOOKUP(A111,GDP__in_US___per_capita_by_country_or__territory[Column1.1],GDP__in_US___per_capita_by_country_or__territory[Rank],"")</f>
        <v>48</v>
      </c>
      <c r="D111">
        <f>_xlfn.XLOOKUP(A111,mw_parser_output__sr_only_border_0_clip_rect_0_0_0_0__clip_path_polygon_0px_0px[Country or territory],mw_parser_output__sr_only_border_0_clip_rect_0_0_0_0__clip_path_polygon_0px_0px[Rank2],"")</f>
        <v>29</v>
      </c>
      <c r="E111">
        <f>_xlfn.XLOOKUP(A111,World_Bank_Group__2022[Column1],World_Bank_Group__2022[Rank],"")</f>
        <v>81</v>
      </c>
      <c r="F111">
        <f>_xlfn.XLOOKUP(A111,Maternal_mortality_ratio_per_100_000_live_births__1[Column1.1],Maternal_mortality_ratio_per_100_000_live_births__1[Rank],"")</f>
        <v>59</v>
      </c>
      <c r="G111">
        <f>_xlfn.XLOOKUP(A111,Under_five_mortality__deaths_1_000_live_births__–_2020_estimates__1[Location.1],Under_five_mortality__deaths_1_000_live_births__–_2020_estimates__1[Rank],"")</f>
        <v>28</v>
      </c>
      <c r="H111">
        <f>_xlfn.XLOOKUP(A111,edit__The_Economist_Intelligence_Unit’s_quality_of_life_index__2005[Country or territory],edit__The_Economist_Intelligence_Unit’s_quality_of_life_index__2005[Rank],"")</f>
        <v>66</v>
      </c>
      <c r="I111">
        <f>_xlfn.XLOOKUP(A111,'Alphabetical Order'!$A$2:$A$216,'Alphabetical Order'!$B$2:$B$216,"")</f>
        <v>107</v>
      </c>
      <c r="J111">
        <f>_xlfn.XLOOKUP(A111,List_of_countries_and_territories_by_total_population[Location],List_of_countries_and_territories_by_total_population[Rank],"")</f>
        <v>149</v>
      </c>
      <c r="K111">
        <f>_xlfn.XLOOKUP(A111,Table_1[Country],Table_1[Overall Rank],"")</f>
        <v>23</v>
      </c>
      <c r="L111">
        <f>_xlfn.XLOOKUP(A111,Table_1[Country],Table_1[Math Rank],"")</f>
        <v>21</v>
      </c>
      <c r="M111">
        <f>_xlfn.XLOOKUP(A111,Table_1[Country],Table_1[Science Rank],"")</f>
        <v>19</v>
      </c>
      <c r="N111">
        <f>_xlfn.XLOOKUP(A111,Table_1[Country],Table_1[Reading Rank],"")</f>
        <v>26</v>
      </c>
      <c r="O111">
        <f>_xlfn.XLOOKUP(A111,Table_1__2[Column1],Table_1__2[Column2.1],"")</f>
        <v>12</v>
      </c>
      <c r="P111">
        <f>_xlfn.XLOOKUP(A111,Economic_Freedom_Index_31[Country],Economic_Freedom_Index_31[Rank],"")</f>
        <v>17</v>
      </c>
      <c r="Q111">
        <f>_xlfn.XLOOKUP(A111,Table_1__4[Column1.1],Table_1__4[Rank],"")</f>
        <v>6</v>
      </c>
      <c r="R111">
        <f>_xlfn.XLOOKUP(A111,Table_1__3[Country],Table_1__3[Rank],"")</f>
        <v>117</v>
      </c>
      <c r="S111">
        <f>_xlfn.XLOOKUP(A111,Table_2[Country],Table_2[2022 rank'[3']],"")</f>
        <v>35</v>
      </c>
      <c r="Y111" t="s">
        <v>2535</v>
      </c>
      <c r="Z111" t="s">
        <v>2538</v>
      </c>
      <c r="AA111" t="s">
        <v>179</v>
      </c>
      <c r="AS111" t="str">
        <v>Latvia</v>
      </c>
      <c r="AU111" t="str">
        <v>Cabo Verde</v>
      </c>
    </row>
    <row r="112" spans="1:47" x14ac:dyDescent="0.25">
      <c r="A112" t="str">
        <v>Lebanon</v>
      </c>
      <c r="B112">
        <f>_xlfn.XLOOKUP(A112,Table_4[Column3],Table_4[Rank],"")</f>
        <v>112</v>
      </c>
      <c r="C112">
        <f>_xlfn.XLOOKUP(A112,GDP__in_US___per_capita_by_country_or__territory[Column1.1],GDP__in_US___per_capita_by_country_or__territory[Rank],"")</f>
        <v>126</v>
      </c>
      <c r="D112">
        <f>_xlfn.XLOOKUP(A112,mw_parser_output__sr_only_border_0_clip_rect_0_0_0_0__clip_path_polygon_0px_0px[Country or territory],mw_parser_output__sr_only_border_0_clip_rect_0_0_0_0__clip_path_polygon_0px_0px[Rank2],"")</f>
        <v>90</v>
      </c>
      <c r="E112">
        <f>_xlfn.XLOOKUP(A112,World_Bank_Group__2022[Column1],World_Bank_Group__2022[Rank],"")</f>
        <v>86</v>
      </c>
      <c r="F112">
        <f>_xlfn.XLOOKUP(A112,Maternal_mortality_ratio_per_100_000_live_births__1[Column1.1],Maternal_mortality_ratio_per_100_000_live_births__1[Rank],"")</f>
        <v>62</v>
      </c>
      <c r="G112">
        <f>_xlfn.XLOOKUP(A112,Under_five_mortality__deaths_1_000_live_births__–_2020_estimates__1[Location.1],Under_five_mortality__deaths_1_000_live_births__–_2020_estimates__1[Rank],"")</f>
        <v>57</v>
      </c>
      <c r="H112" t="str">
        <f>_xlfn.XLOOKUP(A112,edit__The_Economist_Intelligence_Unit’s_quality_of_life_index__2005[Country or territory],edit__The_Economist_Intelligence_Unit’s_quality_of_life_index__2005[Rank],"")</f>
        <v/>
      </c>
      <c r="I112">
        <f>_xlfn.XLOOKUP(A112,'Alphabetical Order'!$A$2:$A$216,'Alphabetical Order'!$B$2:$B$216,"")</f>
        <v>108</v>
      </c>
      <c r="J112">
        <f>_xlfn.XLOOKUP(A112,List_of_countries_and_territories_by_total_population[Location],List_of_countries_and_territories_by_total_population[Rank],"")</f>
        <v>119</v>
      </c>
      <c r="K112" t="str">
        <f>_xlfn.XLOOKUP(A112,Table_1[Country],Table_1[Overall Rank],"")</f>
        <v/>
      </c>
      <c r="L112" t="str">
        <f>_xlfn.XLOOKUP(A112,Table_1[Country],Table_1[Math Rank],"")</f>
        <v/>
      </c>
      <c r="M112" t="str">
        <f>_xlfn.XLOOKUP(A112,Table_1[Country],Table_1[Science Rank],"")</f>
        <v/>
      </c>
      <c r="N112" t="str">
        <f>_xlfn.XLOOKUP(A112,Table_1[Country],Table_1[Reading Rank],"")</f>
        <v/>
      </c>
      <c r="O112">
        <f>_xlfn.XLOOKUP(A112,Table_1__2[Column1],Table_1__2[Column2.1],"")</f>
        <v>140</v>
      </c>
      <c r="P112">
        <f>_xlfn.XLOOKUP(A112,Economic_Freedom_Index_31[Country],Economic_Freedom_Index_31[Rank],"")</f>
        <v>161</v>
      </c>
      <c r="Q112">
        <f>_xlfn.XLOOKUP(A112,Table_1__4[Column1.1],Table_1__4[Rank],"")</f>
        <v>42</v>
      </c>
      <c r="R112">
        <f>_xlfn.XLOOKUP(A112,Table_1__3[Country],Table_1__3[Rank],"")</f>
        <v>168</v>
      </c>
      <c r="S112" t="str">
        <f>_xlfn.XLOOKUP(A112,Table_2[Country],Table_2[2022 rank'[3']],"")</f>
        <v/>
      </c>
      <c r="Y112" t="s">
        <v>2535</v>
      </c>
      <c r="Z112" t="s">
        <v>2539</v>
      </c>
      <c r="AA112" t="s">
        <v>139</v>
      </c>
      <c r="AS112" t="str">
        <v>Lebanon</v>
      </c>
      <c r="AU112" t="str">
        <v>Cambodia</v>
      </c>
    </row>
    <row r="113" spans="1:47" x14ac:dyDescent="0.25">
      <c r="A113" t="str">
        <v>Lesotho</v>
      </c>
      <c r="B113">
        <f>_xlfn.XLOOKUP(A113,Table_4[Column3],Table_4[Rank],"")</f>
        <v>71</v>
      </c>
      <c r="C113">
        <f>_xlfn.XLOOKUP(A113,GDP__in_US___per_capita_by_country_or__territory[Column1.1],GDP__in_US___per_capita_by_country_or__territory[Rank],"")</f>
        <v>170</v>
      </c>
      <c r="D113">
        <f>_xlfn.XLOOKUP(A113,mw_parser_output__sr_only_border_0_clip_rect_0_0_0_0__clip_path_polygon_0px_0px[Country or territory],mw_parser_output__sr_only_border_0_clip_rect_0_0_0_0__clip_path_polygon_0px_0px[Rank2],"")</f>
        <v>143</v>
      </c>
      <c r="E113">
        <f>_xlfn.XLOOKUP(A113,World_Bank_Group__2022[Column1],World_Bank_Group__2022[Rank],"")</f>
        <v>199</v>
      </c>
      <c r="F113">
        <f>_xlfn.XLOOKUP(A113,Maternal_mortality_ratio_per_100_000_live_births__1[Column1.1],Maternal_mortality_ratio_per_100_000_live_births__1[Rank],"")</f>
        <v>177</v>
      </c>
      <c r="G113">
        <f>_xlfn.XLOOKUP(A113,Under_five_mortality__deaths_1_000_live_births__–_2020_estimates__1[Location.1],Under_five_mortality__deaths_1_000_live_births__–_2020_estimates__1[Rank],"")</f>
        <v>185</v>
      </c>
      <c r="H113" t="str">
        <f>_xlfn.XLOOKUP(A113,edit__The_Economist_Intelligence_Unit’s_quality_of_life_index__2005[Country or territory],edit__The_Economist_Intelligence_Unit’s_quality_of_life_index__2005[Rank],"")</f>
        <v/>
      </c>
      <c r="I113">
        <f>_xlfn.XLOOKUP(A113,'Alphabetical Order'!$A$2:$A$216,'Alphabetical Order'!$B$2:$B$216,"")</f>
        <v>109</v>
      </c>
      <c r="J113">
        <f>_xlfn.XLOOKUP(A113,List_of_countries_and_territories_by_total_population[Location],List_of_countries_and_territories_by_total_population[Rank],"")</f>
        <v>147</v>
      </c>
      <c r="K113" t="str">
        <f>_xlfn.XLOOKUP(A113,Table_1[Country],Table_1[Overall Rank],"")</f>
        <v/>
      </c>
      <c r="L113" t="str">
        <f>_xlfn.XLOOKUP(A113,Table_1[Country],Table_1[Math Rank],"")</f>
        <v/>
      </c>
      <c r="M113" t="str">
        <f>_xlfn.XLOOKUP(A113,Table_1[Country],Table_1[Science Rank],"")</f>
        <v/>
      </c>
      <c r="N113" t="str">
        <f>_xlfn.XLOOKUP(A113,Table_1[Country],Table_1[Reading Rank],"")</f>
        <v/>
      </c>
      <c r="O113">
        <f>_xlfn.XLOOKUP(A113,Table_1__2[Column1],Table_1__2[Column2.1],"")</f>
        <v>122</v>
      </c>
      <c r="P113">
        <f>_xlfn.XLOOKUP(A113,Economic_Freedom_Index_31[Country],Economic_Freedom_Index_31[Rank],"")</f>
        <v>156</v>
      </c>
      <c r="Q113" t="str">
        <f>_xlfn.XLOOKUP(A113,Table_1__4[Column1.1],Table_1__4[Rank],"")</f>
        <v/>
      </c>
      <c r="R113">
        <f>_xlfn.XLOOKUP(A113,Table_1__3[Country],Table_1__3[Rank],"")</f>
        <v>202</v>
      </c>
      <c r="S113" t="str">
        <f>_xlfn.XLOOKUP(A113,Table_2[Country],Table_2[2022 rank'[3']],"")</f>
        <v/>
      </c>
      <c r="Y113" t="s">
        <v>2535</v>
      </c>
      <c r="Z113" t="s">
        <v>2540</v>
      </c>
      <c r="AA113" t="s">
        <v>216</v>
      </c>
      <c r="AS113" t="str">
        <v>Lesotho</v>
      </c>
      <c r="AU113" t="str">
        <v>Cambodia</v>
      </c>
    </row>
    <row r="114" spans="1:47" x14ac:dyDescent="0.25">
      <c r="A114" t="str">
        <v>Liberia</v>
      </c>
      <c r="B114">
        <f>_xlfn.XLOOKUP(A114,Table_4[Column3],Table_4[Rank],"")</f>
        <v>79</v>
      </c>
      <c r="C114">
        <f>_xlfn.XLOOKUP(A114,GDP__in_US___per_capita_by_country_or__territory[Column1.1],GDP__in_US___per_capita_by_country_or__territory[Rank],"")</f>
        <v>182</v>
      </c>
      <c r="D114">
        <f>_xlfn.XLOOKUP(A114,mw_parser_output__sr_only_border_0_clip_rect_0_0_0_0__clip_path_polygon_0px_0px[Country or territory],mw_parser_output__sr_only_border_0_clip_rect_0_0_0_0__clip_path_polygon_0px_0px[Rank2],"")</f>
        <v>152</v>
      </c>
      <c r="E114">
        <f>_xlfn.XLOOKUP(A114,World_Bank_Group__2022[Column1],World_Bank_Group__2022[Rank],"")</f>
        <v>181</v>
      </c>
      <c r="F114">
        <f>_xlfn.XLOOKUP(A114,Maternal_mortality_ratio_per_100_000_live_births__1[Column1.1],Maternal_mortality_ratio_per_100_000_live_births__1[Rank],"")</f>
        <v>180</v>
      </c>
      <c r="G114">
        <f>_xlfn.XLOOKUP(A114,Under_five_mortality__deaths_1_000_live_births__–_2020_estimates__1[Location.1],Under_five_mortality__deaths_1_000_live_births__–_2020_estimates__1[Rank],"")</f>
        <v>180</v>
      </c>
      <c r="H114" t="str">
        <f>_xlfn.XLOOKUP(A114,edit__The_Economist_Intelligence_Unit’s_quality_of_life_index__2005[Country or territory],edit__The_Economist_Intelligence_Unit’s_quality_of_life_index__2005[Rank],"")</f>
        <v/>
      </c>
      <c r="I114">
        <f>_xlfn.XLOOKUP(A114,'Alphabetical Order'!$A$2:$A$216,'Alphabetical Order'!$B$2:$B$216,"")</f>
        <v>110</v>
      </c>
      <c r="J114">
        <f>_xlfn.XLOOKUP(A114,List_of_countries_and_territories_by_total_population[Location],List_of_countries_and_territories_by_total_population[Rank],"")</f>
        <v>126</v>
      </c>
      <c r="K114" t="str">
        <f>_xlfn.XLOOKUP(A114,Table_1[Country],Table_1[Overall Rank],"")</f>
        <v/>
      </c>
      <c r="L114" t="str">
        <f>_xlfn.XLOOKUP(A114,Table_1[Country],Table_1[Math Rank],"")</f>
        <v/>
      </c>
      <c r="M114" t="str">
        <f>_xlfn.XLOOKUP(A114,Table_1[Country],Table_1[Science Rank],"")</f>
        <v/>
      </c>
      <c r="N114" t="str">
        <f>_xlfn.XLOOKUP(A114,Table_1[Country],Table_1[Reading Rank],"")</f>
        <v/>
      </c>
      <c r="O114">
        <f>_xlfn.XLOOKUP(A114,Table_1__2[Column1],Table_1__2[Column2.1],"")</f>
        <v>60</v>
      </c>
      <c r="P114">
        <f>_xlfn.XLOOKUP(A114,Economic_Freedom_Index_31[Country],Economic_Freedom_Index_31[Rank],"")</f>
        <v>158</v>
      </c>
      <c r="Q114">
        <f>_xlfn.XLOOKUP(A114,Table_1__4[Column1.1],Table_1__4[Rank],"")</f>
        <v>128</v>
      </c>
      <c r="R114">
        <f>_xlfn.XLOOKUP(A114,Table_1__3[Country],Table_1__3[Rank],"")</f>
        <v>85</v>
      </c>
      <c r="S114" t="str">
        <f>_xlfn.XLOOKUP(A114,Table_2[Country],Table_2[2022 rank'[3']],"")</f>
        <v/>
      </c>
      <c r="Y114" t="s">
        <v>2535</v>
      </c>
      <c r="Z114" t="s">
        <v>2541</v>
      </c>
      <c r="AA114" t="s">
        <v>56</v>
      </c>
      <c r="AS114" t="str">
        <v>Liberia</v>
      </c>
      <c r="AU114" t="str">
        <v>Cambodia</v>
      </c>
    </row>
    <row r="115" spans="1:47" x14ac:dyDescent="0.25">
      <c r="A115" t="str">
        <v>Libya</v>
      </c>
      <c r="B115">
        <f>_xlfn.XLOOKUP(A115,Table_4[Column3],Table_4[Rank],"")</f>
        <v>157</v>
      </c>
      <c r="C115">
        <f>_xlfn.XLOOKUP(A115,GDP__in_US___per_capita_by_country_or__territory[Column1.1],GDP__in_US___per_capita_by_country_or__territory[Rank],"")</f>
        <v>90</v>
      </c>
      <c r="D115">
        <f>_xlfn.XLOOKUP(A115,mw_parser_output__sr_only_border_0_clip_rect_0_0_0_0__clip_path_polygon_0px_0px[Country or territory],mw_parser_output__sr_only_border_0_clip_rect_0_0_0_0__clip_path_polygon_0px_0px[Rank2],"")</f>
        <v>74</v>
      </c>
      <c r="E115">
        <f>_xlfn.XLOOKUP(A115,World_Bank_Group__2022[Column1],World_Bank_Group__2022[Rank],"")</f>
        <v>112</v>
      </c>
      <c r="F115">
        <f>_xlfn.XLOOKUP(A115,Maternal_mortality_ratio_per_100_000_live_births__1[Column1.1],Maternal_mortality_ratio_per_100_000_live_births__1[Rank],"")</f>
        <v>103</v>
      </c>
      <c r="G115">
        <f>_xlfn.XLOOKUP(A115,Under_five_mortality__deaths_1_000_live_births__–_2020_estimates__1[Location.1],Under_five_mortality__deaths_1_000_live_births__–_2020_estimates__1[Rank],"")</f>
        <v>73</v>
      </c>
      <c r="H115">
        <f>_xlfn.XLOOKUP(A115,edit__The_Economist_Intelligence_Unit’s_quality_of_life_index__2005[Country or territory],edit__The_Economist_Intelligence_Unit’s_quality_of_life_index__2005[Rank],"")</f>
        <v>70</v>
      </c>
      <c r="I115">
        <f>_xlfn.XLOOKUP(A115,'Alphabetical Order'!$A$2:$A$216,'Alphabetical Order'!$B$2:$B$216,"")</f>
        <v>111</v>
      </c>
      <c r="J115">
        <f>_xlfn.XLOOKUP(A115,List_of_countries_and_territories_by_total_population[Location],List_of_countries_and_territories_by_total_population[Rank],"")</f>
        <v>105</v>
      </c>
      <c r="K115" t="str">
        <f>_xlfn.XLOOKUP(A115,Table_1[Country],Table_1[Overall Rank],"")</f>
        <v/>
      </c>
      <c r="L115" t="str">
        <f>_xlfn.XLOOKUP(A115,Table_1[Country],Table_1[Math Rank],"")</f>
        <v/>
      </c>
      <c r="M115" t="str">
        <f>_xlfn.XLOOKUP(A115,Table_1[Country],Table_1[Science Rank],"")</f>
        <v/>
      </c>
      <c r="N115" t="str">
        <f>_xlfn.XLOOKUP(A115,Table_1[Country],Table_1[Reading Rank],"")</f>
        <v/>
      </c>
      <c r="O115">
        <f>_xlfn.XLOOKUP(A115,Table_1__2[Column1],Table_1__2[Column2.1],"")</f>
        <v>143</v>
      </c>
      <c r="P115" t="str">
        <f>_xlfn.XLOOKUP(A115,Economic_Freedom_Index_31[Country],Economic_Freedom_Index_31[Rank],"")</f>
        <v/>
      </c>
      <c r="Q115" t="str">
        <f>_xlfn.XLOOKUP(A115,Table_1__4[Column1.1],Table_1__4[Rank],"")</f>
        <v/>
      </c>
      <c r="R115">
        <f>_xlfn.XLOOKUP(A115,Table_1__3[Country],Table_1__3[Rank],"")</f>
        <v>81</v>
      </c>
      <c r="S115" t="str">
        <f>_xlfn.XLOOKUP(A115,Table_2[Country],Table_2[2022 rank'[3']],"")</f>
        <v/>
      </c>
      <c r="Y115" t="s">
        <v>2535</v>
      </c>
      <c r="Z115" t="s">
        <v>2542</v>
      </c>
      <c r="AA115" t="s">
        <v>171</v>
      </c>
      <c r="AS115" t="str">
        <v>Libya</v>
      </c>
      <c r="AU115" t="str">
        <v>Cambodia</v>
      </c>
    </row>
    <row r="116" spans="1:47" x14ac:dyDescent="0.25">
      <c r="A116" t="str">
        <v>Lithuania</v>
      </c>
      <c r="B116">
        <f>_xlfn.XLOOKUP(A116,Table_4[Column3],Table_4[Rank],"")</f>
        <v>39</v>
      </c>
      <c r="C116">
        <f>_xlfn.XLOOKUP(A116,GDP__in_US___per_capita_by_country_or__territory[Column1.1],GDP__in_US___per_capita_by_country_or__territory[Rank],"")</f>
        <v>44</v>
      </c>
      <c r="D116" t="str">
        <f>_xlfn.XLOOKUP(A116,mw_parser_output__sr_only_border_0_clip_rect_0_0_0_0__clip_path_polygon_0px_0px[Country or territory],mw_parser_output__sr_only_border_0_clip_rect_0_0_0_0__clip_path_polygon_0px_0px[Rank2],"")</f>
        <v/>
      </c>
      <c r="E116">
        <f>_xlfn.XLOOKUP(A116,World_Bank_Group__2022[Column1],World_Bank_Group__2022[Rank],"")</f>
        <v>70</v>
      </c>
      <c r="F116">
        <f>_xlfn.XLOOKUP(A116,Maternal_mortality_ratio_per_100_000_live_births__1[Column1.1],Maternal_mortality_ratio_per_100_000_live_births__1[Rank],"")</f>
        <v>40</v>
      </c>
      <c r="G116">
        <f>_xlfn.XLOOKUP(A116,Under_five_mortality__deaths_1_000_live_births__–_2020_estimates__1[Location.1],Under_five_mortality__deaths_1_000_live_births__–_2020_estimates__1[Rank],"")</f>
        <v>21</v>
      </c>
      <c r="H116">
        <f>_xlfn.XLOOKUP(A116,edit__The_Economist_Intelligence_Unit’s_quality_of_life_index__2005[Country or territory],edit__The_Economist_Intelligence_Unit’s_quality_of_life_index__2005[Rank],"")</f>
        <v>63</v>
      </c>
      <c r="I116">
        <f>_xlfn.XLOOKUP(A116,'Alphabetical Order'!$A$2:$A$216,'Alphabetical Order'!$B$2:$B$216,"")</f>
        <v>112</v>
      </c>
      <c r="J116">
        <f>_xlfn.XLOOKUP(A116,List_of_countries_and_territories_by_total_population[Location],List_of_countries_and_territories_by_total_population[Rank],"")</f>
        <v>139</v>
      </c>
      <c r="K116">
        <f>_xlfn.XLOOKUP(A116,Table_1[Country],Table_1[Overall Rank],"")</f>
        <v>30</v>
      </c>
      <c r="L116">
        <f>_xlfn.XLOOKUP(A116,Table_1[Country],Table_1[Math Rank],"")</f>
        <v>24</v>
      </c>
      <c r="M116">
        <f>_xlfn.XLOOKUP(A116,Table_1[Country],Table_1[Science Rank],"")</f>
        <v>29</v>
      </c>
      <c r="N116">
        <f>_xlfn.XLOOKUP(A116,Table_1[Country],Table_1[Reading Rank],"")</f>
        <v>32</v>
      </c>
      <c r="O116">
        <f>_xlfn.XLOOKUP(A116,Table_1__2[Column1],Table_1__2[Column2.1],"")</f>
        <v>13</v>
      </c>
      <c r="P116">
        <f>_xlfn.XLOOKUP(A116,Economic_Freedom_Index_31[Country],Economic_Freedom_Index_31[Rank],"")</f>
        <v>19</v>
      </c>
      <c r="Q116" t="str">
        <f>_xlfn.XLOOKUP(A116,Table_1__4[Column1.1],Table_1__4[Rank],"")</f>
        <v/>
      </c>
      <c r="R116">
        <f>_xlfn.XLOOKUP(A116,Table_1__3[Country],Table_1__3[Rank],"")</f>
        <v>87</v>
      </c>
      <c r="S116">
        <f>_xlfn.XLOOKUP(A116,Table_2[Country],Table_2[2022 rank'[3']],"")</f>
        <v>26</v>
      </c>
      <c r="Y116" t="s">
        <v>2535</v>
      </c>
      <c r="Z116" t="s">
        <v>2543</v>
      </c>
      <c r="AA116" t="s">
        <v>95</v>
      </c>
      <c r="AS116" t="str">
        <v>Lithuania</v>
      </c>
      <c r="AU116" t="str">
        <v>Cameroon</v>
      </c>
    </row>
    <row r="117" spans="1:47" x14ac:dyDescent="0.25">
      <c r="A117" t="str">
        <v>Luxembourg</v>
      </c>
      <c r="B117">
        <f>_xlfn.XLOOKUP(A117,Table_4[Column3],Table_4[Rank],"")</f>
        <v>11</v>
      </c>
      <c r="C117">
        <f>_xlfn.XLOOKUP(A117,GDP__in_US___per_capita_by_country_or__territory[Column1.1],GDP__in_US___per_capita_by_country_or__territory[Rank],"")</f>
        <v>1</v>
      </c>
      <c r="D117">
        <f>_xlfn.XLOOKUP(A117,mw_parser_output__sr_only_border_0_clip_rect_0_0_0_0__clip_path_polygon_0px_0px[Country or territory],mw_parser_output__sr_only_border_0_clip_rect_0_0_0_0__clip_path_polygon_0px_0px[Rank2],"")</f>
        <v>15</v>
      </c>
      <c r="E117">
        <f>_xlfn.XLOOKUP(A117,World_Bank_Group__2022[Column1],World_Bank_Group__2022[Rank],"")</f>
        <v>11</v>
      </c>
      <c r="F117">
        <f>_xlfn.XLOOKUP(A117,Maternal_mortality_ratio_per_100_000_live_births__1[Column1.1],Maternal_mortality_ratio_per_100_000_live_births__1[Rank],"")</f>
        <v>28</v>
      </c>
      <c r="G117">
        <f>_xlfn.XLOOKUP(A117,Under_five_mortality__deaths_1_000_live_births__–_2020_estimates__1[Location.1],Under_five_mortality__deaths_1_000_live_births__–_2020_estimates__1[Rank],"")</f>
        <v>12</v>
      </c>
      <c r="H117">
        <f>_xlfn.XLOOKUP(A117,edit__The_Economist_Intelligence_Unit’s_quality_of_life_index__2005[Country or territory],edit__The_Economist_Intelligence_Unit’s_quality_of_life_index__2005[Rank],"")</f>
        <v>4</v>
      </c>
      <c r="I117">
        <f>_xlfn.XLOOKUP(A117,'Alphabetical Order'!$A$2:$A$216,'Alphabetical Order'!$B$2:$B$216,"")</f>
        <v>113</v>
      </c>
      <c r="J117">
        <f>_xlfn.XLOOKUP(A117,List_of_countries_and_territories_by_total_population[Location],List_of_countries_and_territories_by_total_population[Rank],"")</f>
        <v>168</v>
      </c>
      <c r="K117" t="str">
        <f>_xlfn.XLOOKUP(A117,Table_1[Country],Table_1[Overall Rank],"")</f>
        <v/>
      </c>
      <c r="L117" t="str">
        <f>_xlfn.XLOOKUP(A117,Table_1[Country],Table_1[Math Rank],"")</f>
        <v/>
      </c>
      <c r="M117" t="str">
        <f>_xlfn.XLOOKUP(A117,Table_1[Country],Table_1[Science Rank],"")</f>
        <v/>
      </c>
      <c r="N117" t="str">
        <f>_xlfn.XLOOKUP(A117,Table_1[Country],Table_1[Reading Rank],"")</f>
        <v/>
      </c>
      <c r="O117">
        <f>_xlfn.XLOOKUP(A117,Table_1__2[Column1],Table_1__2[Column2.1],"")</f>
        <v>11</v>
      </c>
      <c r="P117">
        <f>_xlfn.XLOOKUP(A117,Economic_Freedom_Index_31[Country],Economic_Freedom_Index_31[Rank],"")</f>
        <v>7</v>
      </c>
      <c r="Q117" t="str">
        <f>_xlfn.XLOOKUP(A117,Table_1__4[Column1.1],Table_1__4[Rank],"")</f>
        <v/>
      </c>
      <c r="R117">
        <f>_xlfn.XLOOKUP(A117,Table_1__3[Country],Table_1__3[Rank],"")</f>
        <v>69</v>
      </c>
      <c r="S117">
        <f>_xlfn.XLOOKUP(A117,Table_2[Country],Table_2[2022 rank'[3']],"")</f>
        <v>12</v>
      </c>
      <c r="Y117" t="s">
        <v>2535</v>
      </c>
      <c r="Z117" t="s">
        <v>2544</v>
      </c>
      <c r="AA117" t="s">
        <v>188</v>
      </c>
      <c r="AS117" t="str">
        <v>Luxembourg</v>
      </c>
      <c r="AU117" t="str">
        <v>Cameroon</v>
      </c>
    </row>
    <row r="118" spans="1:47" x14ac:dyDescent="0.25">
      <c r="A118" t="str">
        <v>Macao SAR, China</v>
      </c>
      <c r="B118" t="str">
        <f>_xlfn.XLOOKUP(A118,Table_4[Column3],Table_4[Rank],"")</f>
        <v/>
      </c>
      <c r="C118" t="str">
        <f>_xlfn.XLOOKUP(A118,GDP__in_US___per_capita_by_country_or__territory[Column1.1],GDP__in_US___per_capita_by_country_or__territory[Rank],"")</f>
        <v/>
      </c>
      <c r="D118" t="str">
        <f>_xlfn.XLOOKUP(A118,mw_parser_output__sr_only_border_0_clip_rect_0_0_0_0__clip_path_polygon_0px_0px[Country or territory],mw_parser_output__sr_only_border_0_clip_rect_0_0_0_0__clip_path_polygon_0px_0px[Rank2],"")</f>
        <v/>
      </c>
      <c r="E118">
        <f>_xlfn.XLOOKUP(A118,World_Bank_Group__2022[Column1],World_Bank_Group__2022[Rank],"")</f>
        <v>1</v>
      </c>
      <c r="F118" t="str">
        <f>_xlfn.XLOOKUP(A118,Maternal_mortality_ratio_per_100_000_live_births__1[Column1.1],Maternal_mortality_ratio_per_100_000_live_births__1[Rank],"")</f>
        <v/>
      </c>
      <c r="G118" t="str">
        <f>_xlfn.XLOOKUP(A118,Under_five_mortality__deaths_1_000_live_births__–_2020_estimates__1[Location.1],Under_five_mortality__deaths_1_000_live_births__–_2020_estimates__1[Rank],"")</f>
        <v/>
      </c>
      <c r="H118" t="str">
        <f>_xlfn.XLOOKUP(A118,edit__The_Economist_Intelligence_Unit’s_quality_of_life_index__2005[Country or territory],edit__The_Economist_Intelligence_Unit’s_quality_of_life_index__2005[Rank],"")</f>
        <v/>
      </c>
      <c r="I118">
        <f>_xlfn.XLOOKUP(A118,'Alphabetical Order'!$A$2:$A$216,'Alphabetical Order'!$B$2:$B$216,"")</f>
        <v>114</v>
      </c>
      <c r="J118" t="str">
        <f>_xlfn.XLOOKUP(A118,List_of_countries_and_territories_by_total_population[Location],List_of_countries_and_territories_by_total_population[Rank],"")</f>
        <v/>
      </c>
      <c r="K118" t="str">
        <f>_xlfn.XLOOKUP(A118,Table_1[Country],Table_1[Overall Rank],"")</f>
        <v/>
      </c>
      <c r="L118" t="str">
        <f>_xlfn.XLOOKUP(A118,Table_1[Country],Table_1[Math Rank],"")</f>
        <v/>
      </c>
      <c r="M118" t="str">
        <f>_xlfn.XLOOKUP(A118,Table_1[Country],Table_1[Science Rank],"")</f>
        <v/>
      </c>
      <c r="N118" t="str">
        <f>_xlfn.XLOOKUP(A118,Table_1[Country],Table_1[Reading Rank],"")</f>
        <v/>
      </c>
      <c r="O118" t="str">
        <f>_xlfn.XLOOKUP(A118,Table_1__2[Column1],Table_1__2[Column2.1],"")</f>
        <v/>
      </c>
      <c r="P118" t="str">
        <f>_xlfn.XLOOKUP(A118,Economic_Freedom_Index_31[Country],Economic_Freedom_Index_31[Rank],"")</f>
        <v/>
      </c>
      <c r="Q118" t="str">
        <f>_xlfn.XLOOKUP(A118,Table_1__4[Column1.1],Table_1__4[Rank],"")</f>
        <v/>
      </c>
      <c r="R118" t="str">
        <f>_xlfn.XLOOKUP(A118,Table_1__3[Country],Table_1__3[Rank],"")</f>
        <v/>
      </c>
      <c r="S118" t="str">
        <f>_xlfn.XLOOKUP(A118,Table_2[Country],Table_2[2022 rank'[3']],"")</f>
        <v/>
      </c>
      <c r="Y118" t="s">
        <v>2535</v>
      </c>
      <c r="Z118" t="s">
        <v>2545</v>
      </c>
      <c r="AA118" t="s">
        <v>159</v>
      </c>
      <c r="AS118" t="str">
        <v>Macao SAR, China</v>
      </c>
      <c r="AU118" t="str">
        <v>Cameroon</v>
      </c>
    </row>
    <row r="119" spans="1:47" x14ac:dyDescent="0.25">
      <c r="A119" t="str">
        <v>Madagascar</v>
      </c>
      <c r="B119">
        <f>_xlfn.XLOOKUP(A119,Table_4[Column3],Table_4[Rank],"")</f>
        <v>87</v>
      </c>
      <c r="C119">
        <f>_xlfn.XLOOKUP(A119,GDP__in_US___per_capita_by_country_or__territory[Column1.1],GDP__in_US___per_capita_by_country_or__territory[Rank],"")</f>
        <v>194</v>
      </c>
      <c r="D119" t="str">
        <f>_xlfn.XLOOKUP(A119,mw_parser_output__sr_only_border_0_clip_rect_0_0_0_0__clip_path_polygon_0px_0px[Country or territory],mw_parser_output__sr_only_border_0_clip_rect_0_0_0_0__clip_path_polygon_0px_0px[Rank2],"")</f>
        <v/>
      </c>
      <c r="E119">
        <f>_xlfn.XLOOKUP(A119,World_Bank_Group__2022[Column1],World_Bank_Group__2022[Rank],"")</f>
        <v>159</v>
      </c>
      <c r="F119">
        <f>_xlfn.XLOOKUP(A119,Maternal_mortality_ratio_per_100_000_live_births__1[Column1.1],Maternal_mortality_ratio_per_100_000_live_births__1[Rank],"")</f>
        <v>163</v>
      </c>
      <c r="G119">
        <f>_xlfn.XLOOKUP(A119,Under_five_mortality__deaths_1_000_live_births__–_2020_estimates__1[Location.1],Under_five_mortality__deaths_1_000_live_births__–_2020_estimates__1[Rank],"")</f>
        <v>161</v>
      </c>
      <c r="H119" t="str">
        <f>_xlfn.XLOOKUP(A119,edit__The_Economist_Intelligence_Unit’s_quality_of_life_index__2005[Country or territory],edit__The_Economist_Intelligence_Unit’s_quality_of_life_index__2005[Rank],"")</f>
        <v/>
      </c>
      <c r="I119">
        <f>_xlfn.XLOOKUP(A119,'Alphabetical Order'!$A$2:$A$216,'Alphabetical Order'!$B$2:$B$216,"")</f>
        <v>115</v>
      </c>
      <c r="J119">
        <f>_xlfn.XLOOKUP(A119,List_of_countries_and_territories_by_total_population[Location],List_of_countries_and_territories_by_total_population[Rank],"")</f>
        <v>49</v>
      </c>
      <c r="K119" t="str">
        <f>_xlfn.XLOOKUP(A119,Table_1[Country],Table_1[Overall Rank],"")</f>
        <v/>
      </c>
      <c r="L119" t="str">
        <f>_xlfn.XLOOKUP(A119,Table_1[Country],Table_1[Math Rank],"")</f>
        <v/>
      </c>
      <c r="M119" t="str">
        <f>_xlfn.XLOOKUP(A119,Table_1[Country],Table_1[Science Rank],"")</f>
        <v/>
      </c>
      <c r="N119" t="str">
        <f>_xlfn.XLOOKUP(A119,Table_1[Country],Table_1[Reading Rank],"")</f>
        <v/>
      </c>
      <c r="O119">
        <f>_xlfn.XLOOKUP(A119,Table_1__2[Column1],Table_1__2[Column2.1],"")</f>
        <v>100</v>
      </c>
      <c r="P119">
        <f>_xlfn.XLOOKUP(A119,Economic_Freedom_Index_31[Country],Economic_Freedom_Index_31[Rank],"")</f>
        <v>98</v>
      </c>
      <c r="Q119">
        <f>_xlfn.XLOOKUP(A119,Table_1__4[Column1.1],Table_1__4[Rank],"")</f>
        <v>122</v>
      </c>
      <c r="R119">
        <f>_xlfn.XLOOKUP(A119,Table_1__3[Country],Table_1__3[Rank],"")</f>
        <v>89</v>
      </c>
      <c r="S119" t="str">
        <f>_xlfn.XLOOKUP(A119,Table_2[Country],Table_2[2022 rank'[3']],"")</f>
        <v/>
      </c>
      <c r="Y119" t="s">
        <v>2535</v>
      </c>
      <c r="Z119" t="s">
        <v>2546</v>
      </c>
      <c r="AA119" t="s">
        <v>203</v>
      </c>
      <c r="AS119" t="str">
        <v>Madagascar</v>
      </c>
      <c r="AU119" t="str">
        <v>Cameroon</v>
      </c>
    </row>
    <row r="120" spans="1:47" x14ac:dyDescent="0.25">
      <c r="A120" t="str">
        <v>Malawi</v>
      </c>
      <c r="B120">
        <f>_xlfn.XLOOKUP(A120,Table_4[Column3],Table_4[Rank],"")</f>
        <v>76</v>
      </c>
      <c r="C120">
        <f>_xlfn.XLOOKUP(A120,GDP__in_US___per_capita_by_country_or__territory[Column1.1],GDP__in_US___per_capita_by_country_or__territory[Rank],"")</f>
        <v>190</v>
      </c>
      <c r="D120">
        <f>_xlfn.XLOOKUP(A120,mw_parser_output__sr_only_border_0_clip_rect_0_0_0_0__clip_path_polygon_0px_0px[Country or territory],mw_parser_output__sr_only_border_0_clip_rect_0_0_0_0__clip_path_polygon_0px_0px[Rank2],"")</f>
        <v>147</v>
      </c>
      <c r="E120">
        <f>_xlfn.XLOOKUP(A120,World_Bank_Group__2022[Column1],World_Bank_Group__2022[Rank],"")</f>
        <v>170</v>
      </c>
      <c r="F120">
        <f>_xlfn.XLOOKUP(A120,Maternal_mortality_ratio_per_100_000_live_births__1[Column1.1],Maternal_mortality_ratio_per_100_000_live_births__1[Rank],"")</f>
        <v>162</v>
      </c>
      <c r="G120">
        <f>_xlfn.XLOOKUP(A120,Under_five_mortality__deaths_1_000_live_births__–_2020_estimates__1[Location.1],Under_five_mortality__deaths_1_000_live_births__–_2020_estimates__1[Rank],"")</f>
        <v>141</v>
      </c>
      <c r="H120" t="str">
        <f>_xlfn.XLOOKUP(A120,edit__The_Economist_Intelligence_Unit’s_quality_of_life_index__2005[Country or territory],edit__The_Economist_Intelligence_Unit’s_quality_of_life_index__2005[Rank],"")</f>
        <v/>
      </c>
      <c r="I120">
        <f>_xlfn.XLOOKUP(A120,'Alphabetical Order'!$A$2:$A$216,'Alphabetical Order'!$B$2:$B$216,"")</f>
        <v>116</v>
      </c>
      <c r="J120">
        <f>_xlfn.XLOOKUP(A120,List_of_countries_and_territories_by_total_population[Location],List_of_countries_and_territories_by_total_population[Rank],"")</f>
        <v>62</v>
      </c>
      <c r="K120" t="str">
        <f>_xlfn.XLOOKUP(A120,Table_1[Country],Table_1[Overall Rank],"")</f>
        <v/>
      </c>
      <c r="L120" t="str">
        <f>_xlfn.XLOOKUP(A120,Table_1[Country],Table_1[Math Rank],"")</f>
        <v/>
      </c>
      <c r="M120" t="str">
        <f>_xlfn.XLOOKUP(A120,Table_1[Country],Table_1[Science Rank],"")</f>
        <v/>
      </c>
      <c r="N120" t="str">
        <f>_xlfn.XLOOKUP(A120,Table_1[Country],Table_1[Reading Rank],"")</f>
        <v/>
      </c>
      <c r="O120">
        <f>_xlfn.XLOOKUP(A120,Table_1__2[Column1],Table_1__2[Column2.1],"")</f>
        <v>63</v>
      </c>
      <c r="P120">
        <f>_xlfn.XLOOKUP(A120,Economic_Freedom_Index_31[Country],Economic_Freedom_Index_31[Rank],"")</f>
        <v>134</v>
      </c>
      <c r="Q120">
        <f>_xlfn.XLOOKUP(A120,Table_1__4[Column1.1],Table_1__4[Rank],"")</f>
        <v>117</v>
      </c>
      <c r="R120">
        <f>_xlfn.XLOOKUP(A120,Table_1__3[Country],Table_1__3[Rank],"")</f>
        <v>162</v>
      </c>
      <c r="S120" t="str">
        <f>_xlfn.XLOOKUP(A120,Table_2[Country],Table_2[2022 rank'[3']],"")</f>
        <v/>
      </c>
      <c r="Y120" t="s">
        <v>2535</v>
      </c>
      <c r="Z120" t="s">
        <v>2547</v>
      </c>
      <c r="AA120" t="s">
        <v>106</v>
      </c>
      <c r="AS120" t="str">
        <v>Malawi</v>
      </c>
      <c r="AU120" t="str">
        <v>Canada</v>
      </c>
    </row>
    <row r="121" spans="1:47" x14ac:dyDescent="0.25">
      <c r="A121" t="str">
        <v>Malaysia</v>
      </c>
      <c r="B121">
        <f>_xlfn.XLOOKUP(A121,Table_4[Column3],Table_4[Rank],"")</f>
        <v>40</v>
      </c>
      <c r="C121">
        <f>_xlfn.XLOOKUP(A121,GDP__in_US___per_capita_by_country_or__territory[Column1.1],GDP__in_US___per_capita_by_country_or__territory[Rank],"")</f>
        <v>67</v>
      </c>
      <c r="D121">
        <f>_xlfn.XLOOKUP(A121,mw_parser_output__sr_only_border_0_clip_rect_0_0_0_0__clip_path_polygon_0px_0px[Country or territory],mw_parser_output__sr_only_border_0_clip_rect_0_0_0_0__clip_path_polygon_0px_0px[Rank2],"")</f>
        <v>50</v>
      </c>
      <c r="E121">
        <f>_xlfn.XLOOKUP(A121,World_Bank_Group__2022[Column1],World_Bank_Group__2022[Rank],"")</f>
        <v>66</v>
      </c>
      <c r="F121">
        <f>_xlfn.XLOOKUP(A121,Maternal_mortality_ratio_per_100_000_live_births__1[Column1.1],Maternal_mortality_ratio_per_100_000_live_births__1[Rank],"")</f>
        <v>63</v>
      </c>
      <c r="G121">
        <f>_xlfn.XLOOKUP(A121,Under_five_mortality__deaths_1_000_live_births__–_2020_estimates__1[Location.1],Under_five_mortality__deaths_1_000_live_births__–_2020_estimates__1[Rank],"")</f>
        <v>63</v>
      </c>
      <c r="H121">
        <f>_xlfn.XLOOKUP(A121,edit__The_Economist_Intelligence_Unit’s_quality_of_life_index__2005[Country or territory],edit__The_Economist_Intelligence_Unit’s_quality_of_life_index__2005[Rank],"")</f>
        <v>36</v>
      </c>
      <c r="I121">
        <f>_xlfn.XLOOKUP(A121,'Alphabetical Order'!$A$2:$A$216,'Alphabetical Order'!$B$2:$B$216,"")</f>
        <v>117</v>
      </c>
      <c r="J121">
        <f>_xlfn.XLOOKUP(A121,List_of_countries_and_territories_by_total_population[Location],List_of_countries_and_territories_by_total_population[Rank],"")</f>
        <v>42</v>
      </c>
      <c r="K121">
        <f>_xlfn.XLOOKUP(A121,Table_1[Country],Table_1[Overall Rank],"")</f>
        <v>55</v>
      </c>
      <c r="L121">
        <f>_xlfn.XLOOKUP(A121,Table_1[Country],Table_1[Math Rank],"")</f>
        <v>53</v>
      </c>
      <c r="M121">
        <f>_xlfn.XLOOKUP(A121,Table_1[Country],Table_1[Science Rank],"")</f>
        <v>52</v>
      </c>
      <c r="N121">
        <f>_xlfn.XLOOKUP(A121,Table_1[Country],Table_1[Reading Rank],"")</f>
        <v>60</v>
      </c>
      <c r="O121">
        <f>_xlfn.XLOOKUP(A121,Table_1__2[Column1],Table_1__2[Column2.1],"")</f>
        <v>107</v>
      </c>
      <c r="P121">
        <f>_xlfn.XLOOKUP(A121,Economic_Freedom_Index_31[Country],Economic_Freedom_Index_31[Rank],"")</f>
        <v>42</v>
      </c>
      <c r="Q121">
        <f>_xlfn.XLOOKUP(A121,Table_1__4[Column1.1],Table_1__4[Rank],"")</f>
        <v>112</v>
      </c>
      <c r="R121">
        <f>_xlfn.XLOOKUP(A121,Table_1__3[Country],Table_1__3[Rank],"")</f>
        <v>128</v>
      </c>
      <c r="S121">
        <f>_xlfn.XLOOKUP(A121,Table_2[Country],Table_2[2022 rank'[3']],"")</f>
        <v>48</v>
      </c>
      <c r="Y121" t="s">
        <v>2535</v>
      </c>
      <c r="Z121" t="s">
        <v>2548</v>
      </c>
      <c r="AA121" t="s">
        <v>190</v>
      </c>
      <c r="AS121" t="str">
        <v>Malaysia</v>
      </c>
      <c r="AU121" t="str">
        <v>Canada</v>
      </c>
    </row>
    <row r="122" spans="1:47" x14ac:dyDescent="0.25">
      <c r="A122" t="str">
        <v>Maldives</v>
      </c>
      <c r="B122" t="str">
        <f>_xlfn.XLOOKUP(A122,Table_4[Column3],Table_4[Rank],"")</f>
        <v/>
      </c>
      <c r="C122">
        <f>_xlfn.XLOOKUP(A122,GDP__in_US___per_capita_by_country_or__territory[Column1.1],GDP__in_US___per_capita_by_country_or__territory[Rank],"")</f>
        <v>65</v>
      </c>
      <c r="D122">
        <f>_xlfn.XLOOKUP(A122,mw_parser_output__sr_only_border_0_clip_rect_0_0_0_0__clip_path_polygon_0px_0px[Country or territory],mw_parser_output__sr_only_border_0_clip_rect_0_0_0_0__clip_path_polygon_0px_0px[Rank2],"")</f>
        <v>71</v>
      </c>
      <c r="E122">
        <f>_xlfn.XLOOKUP(A122,World_Bank_Group__2022[Column1],World_Bank_Group__2022[Rank],"")</f>
        <v>35</v>
      </c>
      <c r="F122">
        <f>_xlfn.XLOOKUP(A122,Maternal_mortality_ratio_per_100_000_live_births__1[Column1.1],Maternal_mortality_ratio_per_100_000_live_births__1[Rank],"")</f>
        <v>92</v>
      </c>
      <c r="G122">
        <f>_xlfn.XLOOKUP(A122,Under_five_mortality__deaths_1_000_live_births__–_2020_estimates__1[Location.1],Under_five_mortality__deaths_1_000_live_births__–_2020_estimates__1[Rank],"")</f>
        <v>60</v>
      </c>
      <c r="H122" t="str">
        <f>_xlfn.XLOOKUP(A122,edit__The_Economist_Intelligence_Unit’s_quality_of_life_index__2005[Country or territory],edit__The_Economist_Intelligence_Unit’s_quality_of_life_index__2005[Rank],"")</f>
        <v/>
      </c>
      <c r="I122">
        <f>_xlfn.XLOOKUP(A122,'Alphabetical Order'!$A$2:$A$216,'Alphabetical Order'!$B$2:$B$216,"")</f>
        <v>118</v>
      </c>
      <c r="J122">
        <f>_xlfn.XLOOKUP(A122,List_of_countries_and_territories_by_total_population[Location],List_of_countries_and_territories_by_total_population[Rank],"")</f>
        <v>173</v>
      </c>
      <c r="K122" t="str">
        <f>_xlfn.XLOOKUP(A122,Table_1[Country],Table_1[Overall Rank],"")</f>
        <v/>
      </c>
      <c r="L122" t="str">
        <f>_xlfn.XLOOKUP(A122,Table_1[Country],Table_1[Math Rank],"")</f>
        <v/>
      </c>
      <c r="M122" t="str">
        <f>_xlfn.XLOOKUP(A122,Table_1[Country],Table_1[Science Rank],"")</f>
        <v/>
      </c>
      <c r="N122" t="str">
        <f>_xlfn.XLOOKUP(A122,Table_1[Country],Table_1[Reading Rank],"")</f>
        <v/>
      </c>
      <c r="O122">
        <f>_xlfn.XLOOKUP(A122,Table_1__2[Column1],Table_1__2[Column2.1],"")</f>
        <v>106</v>
      </c>
      <c r="P122">
        <f>_xlfn.XLOOKUP(A122,Economic_Freedom_Index_31[Country],Economic_Freedom_Index_31[Rank],"")</f>
        <v>160</v>
      </c>
      <c r="Q122">
        <f>_xlfn.XLOOKUP(A122,Table_1__4[Column1.1],Table_1__4[Rank],"")</f>
        <v>120</v>
      </c>
      <c r="R122">
        <f>_xlfn.XLOOKUP(A122,Table_1__3[Country],Table_1__3[Rank],"")</f>
        <v>72</v>
      </c>
      <c r="S122" t="str">
        <f>_xlfn.XLOOKUP(A122,Table_2[Country],Table_2[2022 rank'[3']],"")</f>
        <v/>
      </c>
      <c r="Y122" t="s">
        <v>2535</v>
      </c>
      <c r="Z122" t="s">
        <v>2549</v>
      </c>
      <c r="AA122" t="s">
        <v>80</v>
      </c>
      <c r="AS122" t="str">
        <v>Maldives</v>
      </c>
      <c r="AU122" t="str">
        <v>Canada</v>
      </c>
    </row>
    <row r="123" spans="1:47" x14ac:dyDescent="0.25">
      <c r="A123" t="str">
        <v>Mali</v>
      </c>
      <c r="B123">
        <f>_xlfn.XLOOKUP(A123,Table_4[Column3],Table_4[Rank],"")</f>
        <v>137</v>
      </c>
      <c r="C123">
        <f>_xlfn.XLOOKUP(A123,GDP__in_US___per_capita_by_country_or__territory[Column1.1],GDP__in_US___per_capita_by_country_or__territory[Rank],"")</f>
        <v>175</v>
      </c>
      <c r="D123">
        <f>_xlfn.XLOOKUP(A123,mw_parser_output__sr_only_border_0_clip_rect_0_0_0_0__clip_path_polygon_0px_0px[Country or territory],mw_parser_output__sr_only_border_0_clip_rect_0_0_0_0__clip_path_polygon_0px_0px[Rank2],"")</f>
        <v>162</v>
      </c>
      <c r="E123">
        <f>_xlfn.XLOOKUP(A123,World_Bank_Group__2022[Column1],World_Bank_Group__2022[Rank],"")</f>
        <v>189</v>
      </c>
      <c r="F123">
        <f>_xlfn.XLOOKUP(A123,Maternal_mortality_ratio_per_100_000_live_births__1[Column1.1],Maternal_mortality_ratio_per_100_000_live_births__1[Rank],"")</f>
        <v>166</v>
      </c>
      <c r="G123">
        <f>_xlfn.XLOOKUP(A123,Under_five_mortality__deaths_1_000_live_births__–_2020_estimates__1[Location.1],Under_five_mortality__deaths_1_000_live_births__–_2020_estimates__1[Rank],"")</f>
        <v>186</v>
      </c>
      <c r="H123" t="str">
        <f>_xlfn.XLOOKUP(A123,edit__The_Economist_Intelligence_Unit’s_quality_of_life_index__2005[Country or territory],edit__The_Economist_Intelligence_Unit’s_quality_of_life_index__2005[Rank],"")</f>
        <v/>
      </c>
      <c r="I123">
        <f>_xlfn.XLOOKUP(A123,'Alphabetical Order'!$A$2:$A$216,'Alphabetical Order'!$B$2:$B$216,"")</f>
        <v>119</v>
      </c>
      <c r="J123">
        <f>_xlfn.XLOOKUP(A123,List_of_countries_and_territories_by_total_population[Location],List_of_countries_and_territories_by_total_population[Rank],"")</f>
        <v>60</v>
      </c>
      <c r="K123" t="str">
        <f>_xlfn.XLOOKUP(A123,Table_1[Country],Table_1[Overall Rank],"")</f>
        <v/>
      </c>
      <c r="L123" t="str">
        <f>_xlfn.XLOOKUP(A123,Table_1[Country],Table_1[Math Rank],"")</f>
        <v/>
      </c>
      <c r="M123" t="str">
        <f>_xlfn.XLOOKUP(A123,Table_1[Country],Table_1[Science Rank],"")</f>
        <v/>
      </c>
      <c r="N123" t="str">
        <f>_xlfn.XLOOKUP(A123,Table_1[Country],Table_1[Reading Rank],"")</f>
        <v/>
      </c>
      <c r="O123">
        <f>_xlfn.XLOOKUP(A123,Table_1__2[Column1],Table_1__2[Column2.1],"")</f>
        <v>114</v>
      </c>
      <c r="P123">
        <f>_xlfn.XLOOKUP(A123,Economic_Freedom_Index_31[Country],Economic_Freedom_Index_31[Rank],"")</f>
        <v>114</v>
      </c>
      <c r="Q123">
        <f>_xlfn.XLOOKUP(A123,Table_1__4[Column1.1],Table_1__4[Rank],"")</f>
        <v>60</v>
      </c>
      <c r="R123">
        <f>_xlfn.XLOOKUP(A123,Table_1__3[Country],Table_1__3[Rank],"")</f>
        <v>56</v>
      </c>
      <c r="S123" t="str">
        <f>_xlfn.XLOOKUP(A123,Table_2[Country],Table_2[2022 rank'[3']],"")</f>
        <v/>
      </c>
      <c r="Y123" t="s">
        <v>2535</v>
      </c>
      <c r="Z123" t="s">
        <v>2550</v>
      </c>
      <c r="AA123" t="s">
        <v>81</v>
      </c>
      <c r="AS123" t="str">
        <v>Mali</v>
      </c>
      <c r="AU123" t="str">
        <v>Canada</v>
      </c>
    </row>
    <row r="124" spans="1:47" x14ac:dyDescent="0.25">
      <c r="A124" t="str">
        <v>Malta</v>
      </c>
      <c r="B124">
        <f>_xlfn.XLOOKUP(A124,Table_4[Column3],Table_4[Rank],"")</f>
        <v>28</v>
      </c>
      <c r="C124">
        <f>_xlfn.XLOOKUP(A124,GDP__in_US___per_capita_by_country_or__territory[Column1.1],GDP__in_US___per_capita_by_country_or__territory[Rank],"")</f>
        <v>34</v>
      </c>
      <c r="D124" t="str">
        <f>_xlfn.XLOOKUP(A124,mw_parser_output__sr_only_border_0_clip_rect_0_0_0_0__clip_path_polygon_0px_0px[Country or territory],mw_parser_output__sr_only_border_0_clip_rect_0_0_0_0__clip_path_polygon_0px_0px[Rank2],"")</f>
        <v/>
      </c>
      <c r="E124">
        <f>_xlfn.XLOOKUP(A124,World_Bank_Group__2022[Column1],World_Bank_Group__2022[Rank],"")</f>
        <v>15</v>
      </c>
      <c r="F124">
        <f>_xlfn.XLOOKUP(A124,Maternal_mortality_ratio_per_100_000_live_births__1[Column1.1],Maternal_mortality_ratio_per_100_000_live_births__1[Rank],"")</f>
        <v>6</v>
      </c>
      <c r="G124">
        <f>_xlfn.XLOOKUP(A124,Under_five_mortality__deaths_1_000_live_births__–_2020_estimates__1[Location.1],Under_five_mortality__deaths_1_000_live_births__–_2020_estimates__1[Rank],"")</f>
        <v>51</v>
      </c>
      <c r="H124">
        <f>_xlfn.XLOOKUP(A124,edit__The_Economist_Intelligence_Unit’s_quality_of_life_index__2005[Country or territory],edit__The_Economist_Intelligence_Unit’s_quality_of_life_index__2005[Rank],"")</f>
        <v>28</v>
      </c>
      <c r="I124">
        <f>_xlfn.XLOOKUP(A124,'Alphabetical Order'!$A$2:$A$216,'Alphabetical Order'!$B$2:$B$216,"")</f>
        <v>120</v>
      </c>
      <c r="J124">
        <f>_xlfn.XLOOKUP(A124,List_of_countries_and_territories_by_total_population[Location],List_of_countries_and_territories_by_total_population[Rank],"")</f>
        <v>172</v>
      </c>
      <c r="K124">
        <f>_xlfn.XLOOKUP(A124,Table_1[Country],Table_1[Overall Rank],"")</f>
        <v>37</v>
      </c>
      <c r="L124">
        <f>_xlfn.XLOOKUP(A124,Table_1[Country],Table_1[Math Rank],"")</f>
        <v>33</v>
      </c>
      <c r="M124">
        <f>_xlfn.XLOOKUP(A124,Table_1[Country],Table_1[Science Rank],"")</f>
        <v>36</v>
      </c>
      <c r="N124">
        <f>_xlfn.XLOOKUP(A124,Table_1[Country],Table_1[Reading Rank],"")</f>
        <v>39</v>
      </c>
      <c r="O124">
        <f>_xlfn.XLOOKUP(A124,Table_1__2[Column1],Table_1__2[Column2.1],"")</f>
        <v>73</v>
      </c>
      <c r="P124">
        <f>_xlfn.XLOOKUP(A124,Economic_Freedom_Index_31[Country],Economic_Freedom_Index_31[Rank],"")</f>
        <v>41</v>
      </c>
      <c r="Q124">
        <f>_xlfn.XLOOKUP(A124,Table_1__4[Column1.1],Table_1__4[Rank],"")</f>
        <v>30</v>
      </c>
      <c r="R124">
        <f>_xlfn.XLOOKUP(A124,Table_1__3[Country],Table_1__3[Rank],"")</f>
        <v>64</v>
      </c>
      <c r="S124">
        <f>_xlfn.XLOOKUP(A124,Table_2[Country],Table_2[2022 rank'[3']],"")</f>
        <v>31</v>
      </c>
      <c r="Y124" t="s">
        <v>2535</v>
      </c>
      <c r="Z124" t="s">
        <v>2551</v>
      </c>
      <c r="AA124" t="s">
        <v>278</v>
      </c>
      <c r="AS124" t="str">
        <v>Malta</v>
      </c>
      <c r="AU124" t="str">
        <v>Cape Verde</v>
      </c>
    </row>
    <row r="125" spans="1:47" x14ac:dyDescent="0.25">
      <c r="A125" t="str">
        <v>Marshall Islands</v>
      </c>
      <c r="B125" t="str">
        <f>_xlfn.XLOOKUP(A125,Table_4[Column3],Table_4[Rank],"")</f>
        <v/>
      </c>
      <c r="C125" t="str">
        <f>_xlfn.XLOOKUP(A125,GDP__in_US___per_capita_by_country_or__territory[Column1.1],GDP__in_US___per_capita_by_country_or__territory[Rank],"")</f>
        <v/>
      </c>
      <c r="D125">
        <f>_xlfn.XLOOKUP(A125,mw_parser_output__sr_only_border_0_clip_rect_0_0_0_0__clip_path_polygon_0px_0px[Country or territory],mw_parser_output__sr_only_border_0_clip_rect_0_0_0_0__clip_path_polygon_0px_0px[Rank2],"")</f>
        <v>84</v>
      </c>
      <c r="E125">
        <f>_xlfn.XLOOKUP(A125,World_Bank_Group__2022[Column1],World_Bank_Group__2022[Rank],"")</f>
        <v>160</v>
      </c>
      <c r="F125" t="str">
        <f>_xlfn.XLOOKUP(A125,Maternal_mortality_ratio_per_100_000_live_births__1[Column1.1],Maternal_mortality_ratio_per_100_000_live_births__1[Rank],"")</f>
        <v/>
      </c>
      <c r="G125">
        <f>_xlfn.XLOOKUP(A125,Under_five_mortality__deaths_1_000_live_births__–_2020_estimates__1[Location.1],Under_five_mortality__deaths_1_000_live_births__–_2020_estimates__1[Rank],"")</f>
        <v>134</v>
      </c>
      <c r="H125" t="str">
        <f>_xlfn.XLOOKUP(A125,edit__The_Economist_Intelligence_Unit’s_quality_of_life_index__2005[Country or territory],edit__The_Economist_Intelligence_Unit’s_quality_of_life_index__2005[Rank],"")</f>
        <v/>
      </c>
      <c r="I125">
        <f>_xlfn.XLOOKUP(A125,'Alphabetical Order'!$A$2:$A$216,'Alphabetical Order'!$B$2:$B$216,"")</f>
        <v>121</v>
      </c>
      <c r="J125">
        <f>_xlfn.XLOOKUP(A125,List_of_countries_and_territories_by_total_population[Location],List_of_countries_and_territories_by_total_population[Rank],"")</f>
        <v>214</v>
      </c>
      <c r="K125" t="str">
        <f>_xlfn.XLOOKUP(A125,Table_1[Country],Table_1[Overall Rank],"")</f>
        <v/>
      </c>
      <c r="L125" t="str">
        <f>_xlfn.XLOOKUP(A125,Table_1[Country],Table_1[Math Rank],"")</f>
        <v/>
      </c>
      <c r="M125" t="str">
        <f>_xlfn.XLOOKUP(A125,Table_1[Country],Table_1[Science Rank],"")</f>
        <v/>
      </c>
      <c r="N125" t="str">
        <f>_xlfn.XLOOKUP(A125,Table_1[Country],Table_1[Reading Rank],"")</f>
        <v/>
      </c>
      <c r="O125" t="str">
        <f>_xlfn.XLOOKUP(A125,Table_1__2[Column1],Table_1__2[Column2.1],"")</f>
        <v/>
      </c>
      <c r="P125" t="str">
        <f>_xlfn.XLOOKUP(A125,Economic_Freedom_Index_31[Country],Economic_Freedom_Index_31[Rank],"")</f>
        <v/>
      </c>
      <c r="Q125">
        <f>_xlfn.XLOOKUP(A125,Table_1__4[Column1.1],Table_1__4[Rank],"")</f>
        <v>131</v>
      </c>
      <c r="R125">
        <f>_xlfn.XLOOKUP(A125,Table_1__3[Country],Table_1__3[Rank],"")</f>
        <v>3</v>
      </c>
      <c r="S125" t="str">
        <f>_xlfn.XLOOKUP(A125,Table_2[Country],Table_2[2022 rank'[3']],"")</f>
        <v/>
      </c>
      <c r="Y125" t="s">
        <v>2535</v>
      </c>
      <c r="Z125" t="s">
        <v>2552</v>
      </c>
      <c r="AA125" t="s">
        <v>259</v>
      </c>
      <c r="AS125" t="str">
        <v>Marshall Islands</v>
      </c>
      <c r="AU125" t="str">
        <v>Cape Verde</v>
      </c>
    </row>
    <row r="126" spans="1:47" x14ac:dyDescent="0.25">
      <c r="A126" t="str">
        <v>Mauritania</v>
      </c>
      <c r="B126">
        <f>_xlfn.XLOOKUP(A126,Table_4[Column3],Table_4[Rank],"")</f>
        <v>108</v>
      </c>
      <c r="C126">
        <f>_xlfn.XLOOKUP(A126,GDP__in_US___per_capita_by_country_or__territory[Column1.1],GDP__in_US___per_capita_by_country_or__territory[Rank],"")</f>
        <v>152</v>
      </c>
      <c r="D126" t="str">
        <f>_xlfn.XLOOKUP(A126,mw_parser_output__sr_only_border_0_clip_rect_0_0_0_0__clip_path_polygon_0px_0px[Country or territory],mw_parser_output__sr_only_border_0_clip_rect_0_0_0_0__clip_path_polygon_0px_0px[Rank2],"")</f>
        <v/>
      </c>
      <c r="E126">
        <f>_xlfn.XLOOKUP(A126,World_Bank_Group__2022[Column1],World_Bank_Group__2022[Rank],"")</f>
        <v>162</v>
      </c>
      <c r="F126">
        <f>_xlfn.XLOOKUP(A126,Maternal_mortality_ratio_per_100_000_live_births__1[Column1.1],Maternal_mortality_ratio_per_100_000_live_births__1[Rank],"")</f>
        <v>170</v>
      </c>
      <c r="G126">
        <f>_xlfn.XLOOKUP(A126,Under_five_mortality__deaths_1_000_live_births__–_2020_estimates__1[Location.1],Under_five_mortality__deaths_1_000_live_births__–_2020_estimates__1[Rank],"")</f>
        <v>174</v>
      </c>
      <c r="H126" t="str">
        <f>_xlfn.XLOOKUP(A126,edit__The_Economist_Intelligence_Unit’s_quality_of_life_index__2005[Country or territory],edit__The_Economist_Intelligence_Unit’s_quality_of_life_index__2005[Rank],"")</f>
        <v/>
      </c>
      <c r="I126">
        <f>_xlfn.XLOOKUP(A126,'Alphabetical Order'!$A$2:$A$216,'Alphabetical Order'!$B$2:$B$216,"")</f>
        <v>122</v>
      </c>
      <c r="J126">
        <f>_xlfn.XLOOKUP(A126,List_of_countries_and_territories_by_total_population[Location],List_of_countries_and_territories_by_total_population[Rank],"")</f>
        <v>127</v>
      </c>
      <c r="K126" t="str">
        <f>_xlfn.XLOOKUP(A126,Table_1[Country],Table_1[Overall Rank],"")</f>
        <v/>
      </c>
      <c r="L126" t="str">
        <f>_xlfn.XLOOKUP(A126,Table_1[Country],Table_1[Math Rank],"")</f>
        <v/>
      </c>
      <c r="M126" t="str">
        <f>_xlfn.XLOOKUP(A126,Table_1[Country],Table_1[Science Rank],"")</f>
        <v/>
      </c>
      <c r="N126" t="str">
        <f>_xlfn.XLOOKUP(A126,Table_1[Country],Table_1[Reading Rank],"")</f>
        <v/>
      </c>
      <c r="O126">
        <f>_xlfn.XLOOKUP(A126,Table_1__2[Column1],Table_1__2[Column2.1],"")</f>
        <v>33</v>
      </c>
      <c r="P126">
        <f>_xlfn.XLOOKUP(A126,Economic_Freedom_Index_31[Country],Economic_Freedom_Index_31[Rank],"")</f>
        <v>119</v>
      </c>
      <c r="Q126">
        <f>_xlfn.XLOOKUP(A126,Table_1__4[Column1.1],Table_1__4[Rank],"")</f>
        <v>80</v>
      </c>
      <c r="R126">
        <f>_xlfn.XLOOKUP(A126,Table_1__3[Country],Table_1__3[Rank],"")</f>
        <v>35</v>
      </c>
      <c r="S126" t="str">
        <f>_xlfn.XLOOKUP(A126,Table_2[Country],Table_2[2022 rank'[3']],"")</f>
        <v/>
      </c>
      <c r="Y126" t="s">
        <v>2535</v>
      </c>
      <c r="Z126" t="s">
        <v>2553</v>
      </c>
      <c r="AA126" t="s">
        <v>173</v>
      </c>
      <c r="AS126" t="str">
        <v>Mauritania</v>
      </c>
      <c r="AU126" t="str">
        <v>Cape Verde</v>
      </c>
    </row>
    <row r="127" spans="1:47" x14ac:dyDescent="0.25">
      <c r="A127" t="str">
        <v>Mauritius</v>
      </c>
      <c r="B127">
        <f>_xlfn.XLOOKUP(A127,Table_4[Column3],Table_4[Rank],"")</f>
        <v>20</v>
      </c>
      <c r="C127">
        <f>_xlfn.XLOOKUP(A127,GDP__in_US___per_capita_by_country_or__territory[Column1.1],GDP__in_US___per_capita_by_country_or__territory[Rank],"")</f>
        <v>83</v>
      </c>
      <c r="D127">
        <f>_xlfn.XLOOKUP(A127,mw_parser_output__sr_only_border_0_clip_rect_0_0_0_0__clip_path_polygon_0px_0px[Country or territory],mw_parser_output__sr_only_border_0_clip_rect_0_0_0_0__clip_path_polygon_0px_0px[Rank2],"")</f>
        <v>58</v>
      </c>
      <c r="E127">
        <f>_xlfn.XLOOKUP(A127,World_Bank_Group__2022[Column1],World_Bank_Group__2022[Rank],"")</f>
        <v>98</v>
      </c>
      <c r="F127">
        <f>_xlfn.XLOOKUP(A127,Maternal_mortality_ratio_per_100_000_live_births__1[Column1.1],Maternal_mortality_ratio_per_100_000_live_births__1[Rank],"")</f>
        <v>114</v>
      </c>
      <c r="G127">
        <f>_xlfn.XLOOKUP(A127,Under_five_mortality__deaths_1_000_live_births__–_2020_estimates__1[Location.1],Under_five_mortality__deaths_1_000_live_births__–_2020_estimates__1[Rank],"")</f>
        <v>100</v>
      </c>
      <c r="H127" t="str">
        <f>_xlfn.XLOOKUP(A127,edit__The_Economist_Intelligence_Unit’s_quality_of_life_index__2005[Country or territory],edit__The_Economist_Intelligence_Unit’s_quality_of_life_index__2005[Rank],"")</f>
        <v/>
      </c>
      <c r="I127">
        <f>_xlfn.XLOOKUP(A127,'Alphabetical Order'!$A$2:$A$216,'Alphabetical Order'!$B$2:$B$216,"")</f>
        <v>123</v>
      </c>
      <c r="J127">
        <f>_xlfn.XLOOKUP(A127,List_of_countries_and_territories_by_total_population[Location],List_of_countries_and_territories_by_total_population[Rank],"")</f>
        <v>158</v>
      </c>
      <c r="K127" t="str">
        <f>_xlfn.XLOOKUP(A127,Table_1[Country],Table_1[Overall Rank],"")</f>
        <v/>
      </c>
      <c r="L127" t="str">
        <f>_xlfn.XLOOKUP(A127,Table_1[Country],Table_1[Math Rank],"")</f>
        <v/>
      </c>
      <c r="M127" t="str">
        <f>_xlfn.XLOOKUP(A127,Table_1[Country],Table_1[Science Rank],"")</f>
        <v/>
      </c>
      <c r="N127" t="str">
        <f>_xlfn.XLOOKUP(A127,Table_1[Country],Table_1[Reading Rank],"")</f>
        <v/>
      </c>
      <c r="O127">
        <f>_xlfn.XLOOKUP(A127,Table_1__2[Column1],Table_1__2[Column2.1],"")</f>
        <v>57</v>
      </c>
      <c r="P127">
        <f>_xlfn.XLOOKUP(A127,Economic_Freedom_Index_31[Country],Economic_Freedom_Index_31[Rank],"")</f>
        <v>25</v>
      </c>
      <c r="Q127" t="str">
        <f>_xlfn.XLOOKUP(A127,Table_1__4[Column1.1],Table_1__4[Rank],"")</f>
        <v/>
      </c>
      <c r="R127">
        <f>_xlfn.XLOOKUP(A127,Table_1__3[Country],Table_1__3[Rank],"")</f>
        <v>48</v>
      </c>
      <c r="S127" t="str">
        <f>_xlfn.XLOOKUP(A127,Table_2[Country],Table_2[2022 rank'[3']],"")</f>
        <v/>
      </c>
      <c r="Y127" t="s">
        <v>2535</v>
      </c>
      <c r="Z127" t="s">
        <v>2554</v>
      </c>
      <c r="AA127" t="s">
        <v>38</v>
      </c>
      <c r="AS127" t="str">
        <v>Mauritius</v>
      </c>
      <c r="AU127" t="str">
        <v>Cayman Islands</v>
      </c>
    </row>
    <row r="128" spans="1:47" x14ac:dyDescent="0.25">
      <c r="A128" t="str">
        <v>Mexico</v>
      </c>
      <c r="B128">
        <f>_xlfn.XLOOKUP(A128,Table_4[Column3],Table_4[Rank],"")</f>
        <v>90</v>
      </c>
      <c r="C128">
        <f>_xlfn.XLOOKUP(A128,GDP__in_US___per_capita_by_country_or__territory[Column1.1],GDP__in_US___per_capita_by_country_or__territory[Rank],"")</f>
        <v>78</v>
      </c>
      <c r="D128">
        <f>_xlfn.XLOOKUP(A128,mw_parser_output__sr_only_border_0_clip_rect_0_0_0_0__clip_path_polygon_0px_0px[Country or territory],mw_parser_output__sr_only_border_0_clip_rect_0_0_0_0__clip_path_polygon_0px_0px[Rank2],"")</f>
        <v>63</v>
      </c>
      <c r="E128">
        <f>_xlfn.XLOOKUP(A128,World_Bank_Group__2022[Column1],World_Bank_Group__2022[Rank],"")</f>
        <v>77</v>
      </c>
      <c r="F128">
        <f>_xlfn.XLOOKUP(A128,Maternal_mortality_ratio_per_100_000_live_births__1[Column1.1],Maternal_mortality_ratio_per_100_000_live_births__1[Rank],"")</f>
        <v>93</v>
      </c>
      <c r="G128">
        <f>_xlfn.XLOOKUP(A128,Under_five_mortality__deaths_1_000_live_births__–_2020_estimates__1[Location.1],Under_five_mortality__deaths_1_000_live_births__–_2020_estimates__1[Rank],"")</f>
        <v>86</v>
      </c>
      <c r="H128">
        <f>_xlfn.XLOOKUP(A128,edit__The_Economist_Intelligence_Unit’s_quality_of_life_index__2005[Country or territory],edit__The_Economist_Intelligence_Unit’s_quality_of_life_index__2005[Rank],"")</f>
        <v>32</v>
      </c>
      <c r="I128">
        <f>_xlfn.XLOOKUP(A128,'Alphabetical Order'!$A$2:$A$216,'Alphabetical Order'!$B$2:$B$216,"")</f>
        <v>124</v>
      </c>
      <c r="J128">
        <f>_xlfn.XLOOKUP(A128,List_of_countries_and_territories_by_total_population[Location],List_of_countries_and_territories_by_total_population[Rank],"")</f>
        <v>10</v>
      </c>
      <c r="K128">
        <f>_xlfn.XLOOKUP(A128,Table_1[Country],Table_1[Overall Rank],"")</f>
        <v>52</v>
      </c>
      <c r="L128">
        <f>_xlfn.XLOOKUP(A128,Table_1[Country],Table_1[Math Rank],"")</f>
        <v>57</v>
      </c>
      <c r="M128">
        <f>_xlfn.XLOOKUP(A128,Table_1[Country],Table_1[Science Rank],"")</f>
        <v>57</v>
      </c>
      <c r="N128">
        <f>_xlfn.XLOOKUP(A128,Table_1[Country],Table_1[Reading Rank],"")</f>
        <v>49</v>
      </c>
      <c r="O128">
        <f>_xlfn.XLOOKUP(A128,Table_1__2[Column1],Table_1__2[Column2.1],"")</f>
        <v>121</v>
      </c>
      <c r="P128">
        <f>_xlfn.XLOOKUP(A128,Economic_Freedom_Index_31[Country],Economic_Freedom_Index_31[Rank],"")</f>
        <v>67</v>
      </c>
      <c r="Q128">
        <f>_xlfn.XLOOKUP(A128,Table_1__4[Column1.1],Table_1__4[Rank],"")</f>
        <v>65</v>
      </c>
      <c r="R128">
        <f>_xlfn.XLOOKUP(A128,Table_1__3[Country],Table_1__3[Rank],"")</f>
        <v>148</v>
      </c>
      <c r="S128" t="str">
        <f>_xlfn.XLOOKUP(A128,Table_2[Country],Table_2[2022 rank'[3']],"")</f>
        <v/>
      </c>
      <c r="Y128" t="s">
        <v>2535</v>
      </c>
      <c r="Z128" t="s">
        <v>2555</v>
      </c>
      <c r="AA128" t="s">
        <v>298</v>
      </c>
      <c r="AS128" t="str">
        <v>Mexico</v>
      </c>
      <c r="AU128" t="str">
        <v>Central African Republic</v>
      </c>
    </row>
    <row r="129" spans="1:47" x14ac:dyDescent="0.25">
      <c r="A129" t="str">
        <v>Micronesia</v>
      </c>
      <c r="B129" t="str">
        <f>_xlfn.XLOOKUP(A129,Table_4[Column3],Table_4[Rank],"")</f>
        <v/>
      </c>
      <c r="C129">
        <f>_xlfn.XLOOKUP(A129,GDP__in_US___per_capita_by_country_or__territory[Column1.1],GDP__in_US___per_capita_by_country_or__territory[Rank],"")</f>
        <v>123</v>
      </c>
      <c r="D129">
        <f>_xlfn.XLOOKUP(A129,mw_parser_output__sr_only_border_0_clip_rect_0_0_0_0__clip_path_polygon_0px_0px[Country or territory],mw_parser_output__sr_only_border_0_clip_rect_0_0_0_0__clip_path_polygon_0px_0px[Rank2],"")</f>
        <v>115</v>
      </c>
      <c r="E129">
        <f>_xlfn.XLOOKUP(A129,World_Bank_Group__2022[Column1],World_Bank_Group__2022[Rank],"")</f>
        <v>124</v>
      </c>
      <c r="F129">
        <f>_xlfn.XLOOKUP(A129,Maternal_mortality_ratio_per_100_000_live_births__1[Column1.1],Maternal_mortality_ratio_per_100_000_live_births__1[Rank],"")</f>
        <v>106</v>
      </c>
      <c r="G129">
        <f>_xlfn.XLOOKUP(A129,Under_five_mortality__deaths_1_000_live_births__–_2020_estimates__1[Location.1],Under_five_mortality__deaths_1_000_live_births__–_2020_estimates__1[Rank],"")</f>
        <v>122</v>
      </c>
      <c r="H129" t="str">
        <f>_xlfn.XLOOKUP(A129,edit__The_Economist_Intelligence_Unit’s_quality_of_life_index__2005[Country or territory],edit__The_Economist_Intelligence_Unit’s_quality_of_life_index__2005[Rank],"")</f>
        <v/>
      </c>
      <c r="I129">
        <f>_xlfn.XLOOKUP(A129,'Alphabetical Order'!$A$2:$A$216,'Alphabetical Order'!$B$2:$B$216,"")</f>
        <v>125</v>
      </c>
      <c r="J129">
        <f>_xlfn.XLOOKUP(A129,List_of_countries_and_territories_by_total_population[Location],List_of_countries_and_territories_by_total_population[Rank],"")</f>
        <v>196</v>
      </c>
      <c r="K129" t="str">
        <f>_xlfn.XLOOKUP(A129,Table_1[Country],Table_1[Overall Rank],"")</f>
        <v/>
      </c>
      <c r="L129" t="str">
        <f>_xlfn.XLOOKUP(A129,Table_1[Country],Table_1[Math Rank],"")</f>
        <v/>
      </c>
      <c r="M129" t="str">
        <f>_xlfn.XLOOKUP(A129,Table_1[Country],Table_1[Science Rank],"")</f>
        <v/>
      </c>
      <c r="N129" t="str">
        <f>_xlfn.XLOOKUP(A129,Table_1[Country],Table_1[Reading Rank],"")</f>
        <v/>
      </c>
      <c r="O129" t="str">
        <f>_xlfn.XLOOKUP(A129,Table_1__2[Column1],Table_1__2[Column2.1],"")</f>
        <v/>
      </c>
      <c r="P129">
        <f>_xlfn.XLOOKUP(A129,Economic_Freedom_Index_31[Country],Economic_Freedom_Index_31[Rank],"")</f>
        <v>82</v>
      </c>
      <c r="Q129" t="str">
        <f>_xlfn.XLOOKUP(A129,Table_1__4[Column1.1],Table_1__4[Rank],"")</f>
        <v/>
      </c>
      <c r="R129" t="str">
        <f>_xlfn.XLOOKUP(A129,Table_1__3[Country],Table_1__3[Rank],"")</f>
        <v/>
      </c>
      <c r="S129" t="str">
        <f>_xlfn.XLOOKUP(A129,Table_2[Country],Table_2[2022 rank'[3']],"")</f>
        <v/>
      </c>
      <c r="Y129" t="s">
        <v>2556</v>
      </c>
      <c r="Z129" t="s">
        <v>2557</v>
      </c>
      <c r="AA129" t="s">
        <v>247</v>
      </c>
      <c r="AS129" t="str">
        <v>Micronesia</v>
      </c>
      <c r="AU129" t="str">
        <v>Central African Republic</v>
      </c>
    </row>
    <row r="130" spans="1:47" x14ac:dyDescent="0.25">
      <c r="A130" t="str">
        <v>Moldova</v>
      </c>
      <c r="B130">
        <f>_xlfn.XLOOKUP(A130,Table_4[Column3],Table_4[Rank],"")</f>
        <v>68</v>
      </c>
      <c r="C130">
        <f>_xlfn.XLOOKUP(A130,GDP__in_US___per_capita_by_country_or__territory[Column1.1],GDP__in_US___per_capita_by_country_or__territory[Rank],"")</f>
        <v>106</v>
      </c>
      <c r="D130">
        <f>_xlfn.XLOOKUP(A130,mw_parser_output__sr_only_border_0_clip_rect_0_0_0_0__clip_path_polygon_0px_0px[Country or territory],mw_parser_output__sr_only_border_0_clip_rect_0_0_0_0__clip_path_polygon_0px_0px[Rank2],"")</f>
        <v>70</v>
      </c>
      <c r="E130">
        <f>_xlfn.XLOOKUP(A130,World_Bank_Group__2022[Column1],World_Bank_Group__2022[Rank],"")</f>
        <v>141</v>
      </c>
      <c r="F130">
        <f>_xlfn.XLOOKUP(A130,Maternal_mortality_ratio_per_100_000_live_births__1[Column1.1],Maternal_mortality_ratio_per_100_000_live_births__1[Rank],"")</f>
        <v>47</v>
      </c>
      <c r="G130">
        <f>_xlfn.XLOOKUP(A130,Under_five_mortality__deaths_1_000_live_births__–_2020_estimates__1[Location.1],Under_five_mortality__deaths_1_000_live_births__–_2020_estimates__1[Rank],"")</f>
        <v>92</v>
      </c>
      <c r="H130">
        <f>_xlfn.XLOOKUP(A130,edit__The_Economist_Intelligence_Unit’s_quality_of_life_index__2005[Country or territory],edit__The_Economist_Intelligence_Unit’s_quality_of_life_index__2005[Rank],"")</f>
        <v>99</v>
      </c>
      <c r="I130">
        <f>_xlfn.XLOOKUP(A130,'Alphabetical Order'!$A$2:$A$216,'Alphabetical Order'!$B$2:$B$216,"")</f>
        <v>126</v>
      </c>
      <c r="J130">
        <f>_xlfn.XLOOKUP(A130,List_of_countries_and_territories_by_total_population[Location],List_of_countries_and_territories_by_total_population[Rank],"")</f>
        <v>142</v>
      </c>
      <c r="K130">
        <f>_xlfn.XLOOKUP(A130,Table_1[Country],Table_1[Overall Rank],"")</f>
        <v>49</v>
      </c>
      <c r="L130">
        <f>_xlfn.XLOOKUP(A130,Table_1[Country],Table_1[Math Rank],"")</f>
        <v>50</v>
      </c>
      <c r="M130">
        <f>_xlfn.XLOOKUP(A130,Table_1[Country],Table_1[Science Rank],"")</f>
        <v>51</v>
      </c>
      <c r="N130">
        <f>_xlfn.XLOOKUP(A130,Table_1[Country],Table_1[Reading Rank],"")</f>
        <v>51</v>
      </c>
      <c r="O130">
        <f>_xlfn.XLOOKUP(A130,Table_1__2[Column1],Table_1__2[Column2.1],"")</f>
        <v>31</v>
      </c>
      <c r="P130">
        <f>_xlfn.XLOOKUP(A130,Economic_Freedom_Index_31[Country],Economic_Freedom_Index_31[Rank],"")</f>
        <v>78</v>
      </c>
      <c r="Q130">
        <f>_xlfn.XLOOKUP(A130,Table_1__4[Column1.1],Table_1__4[Rank],"")</f>
        <v>49</v>
      </c>
      <c r="R130">
        <f>_xlfn.XLOOKUP(A130,Table_1__3[Country],Table_1__3[Rank],"")</f>
        <v>108</v>
      </c>
      <c r="S130">
        <f>_xlfn.XLOOKUP(A130,Table_2[Country],Table_2[2022 rank'[3']],"")</f>
        <v>40</v>
      </c>
      <c r="Y130" t="s">
        <v>2556</v>
      </c>
      <c r="Z130" t="s">
        <v>2558</v>
      </c>
      <c r="AA130" t="s">
        <v>282</v>
      </c>
      <c r="AS130" t="str">
        <v>Moldova</v>
      </c>
      <c r="AU130" t="str">
        <v>Central African Republic</v>
      </c>
    </row>
    <row r="131" spans="1:47" x14ac:dyDescent="0.25">
      <c r="A131" t="str">
        <v>Monaco</v>
      </c>
      <c r="B131" t="str">
        <f>_xlfn.XLOOKUP(A131,Table_4[Column3],Table_4[Rank],"")</f>
        <v/>
      </c>
      <c r="C131" t="str">
        <f>_xlfn.XLOOKUP(A131,GDP__in_US___per_capita_by_country_or__territory[Column1.1],GDP__in_US___per_capita_by_country_or__territory[Rank],"")</f>
        <v/>
      </c>
      <c r="D131" t="str">
        <f>_xlfn.XLOOKUP(A131,mw_parser_output__sr_only_border_0_clip_rect_0_0_0_0__clip_path_polygon_0px_0px[Country or territory],mw_parser_output__sr_only_border_0_clip_rect_0_0_0_0__clip_path_polygon_0px_0px[Rank2],"")</f>
        <v/>
      </c>
      <c r="E131" t="str">
        <f>_xlfn.XLOOKUP(A131,World_Bank_Group__2022[Column1],World_Bank_Group__2022[Rank],"")</f>
        <v/>
      </c>
      <c r="F131" t="str">
        <f>_xlfn.XLOOKUP(A131,Maternal_mortality_ratio_per_100_000_live_births__1[Column1.1],Maternal_mortality_ratio_per_100_000_live_births__1[Rank],"")</f>
        <v/>
      </c>
      <c r="G131">
        <f>_xlfn.XLOOKUP(A131,Under_five_mortality__deaths_1_000_live_births__–_2020_estimates__1[Location.1],Under_five_mortality__deaths_1_000_live_births__–_2020_estimates__1[Rank],"")</f>
        <v>17</v>
      </c>
      <c r="H131" t="str">
        <f>_xlfn.XLOOKUP(A131,edit__The_Economist_Intelligence_Unit’s_quality_of_life_index__2005[Country or territory],edit__The_Economist_Intelligence_Unit’s_quality_of_life_index__2005[Rank],"")</f>
        <v/>
      </c>
      <c r="I131">
        <f>_xlfn.XLOOKUP(A131,'Alphabetical Order'!$A$2:$A$216,'Alphabetical Order'!$B$2:$B$216,"")</f>
        <v>127</v>
      </c>
      <c r="J131">
        <f>_xlfn.XLOOKUP(A131,List_of_countries_and_territories_by_total_population[Location],List_of_countries_and_territories_by_total_population[Rank],"")</f>
        <v>217</v>
      </c>
      <c r="K131" t="str">
        <f>_xlfn.XLOOKUP(A131,Table_1[Country],Table_1[Overall Rank],"")</f>
        <v/>
      </c>
      <c r="L131" t="str">
        <f>_xlfn.XLOOKUP(A131,Table_1[Country],Table_1[Math Rank],"")</f>
        <v/>
      </c>
      <c r="M131" t="str">
        <f>_xlfn.XLOOKUP(A131,Table_1[Country],Table_1[Science Rank],"")</f>
        <v/>
      </c>
      <c r="N131" t="str">
        <f>_xlfn.XLOOKUP(A131,Table_1[Country],Table_1[Reading Rank],"")</f>
        <v/>
      </c>
      <c r="O131" t="str">
        <f>_xlfn.XLOOKUP(A131,Table_1__2[Column1],Table_1__2[Column2.1],"")</f>
        <v/>
      </c>
      <c r="P131" t="str">
        <f>_xlfn.XLOOKUP(A131,Economic_Freedom_Index_31[Country],Economic_Freedom_Index_31[Rank],"")</f>
        <v/>
      </c>
      <c r="Q131" t="str">
        <f>_xlfn.XLOOKUP(A131,Table_1__4[Column1.1],Table_1__4[Rank],"")</f>
        <v/>
      </c>
      <c r="R131">
        <f>_xlfn.XLOOKUP(A131,Table_1__3[Country],Table_1__3[Rank],"")</f>
        <v>94</v>
      </c>
      <c r="S131" t="str">
        <f>_xlfn.XLOOKUP(A131,Table_2[Country],Table_2[2022 rank'[3']],"")</f>
        <v/>
      </c>
      <c r="Y131" t="s">
        <v>2556</v>
      </c>
      <c r="Z131" t="s">
        <v>2559</v>
      </c>
      <c r="AA131" t="s">
        <v>194</v>
      </c>
      <c r="AS131" t="str">
        <v>Monaco</v>
      </c>
      <c r="AU131" t="str">
        <v>Central African Republic</v>
      </c>
    </row>
    <row r="132" spans="1:47" x14ac:dyDescent="0.25">
      <c r="A132" t="str">
        <v>Mongolia</v>
      </c>
      <c r="B132">
        <f>_xlfn.XLOOKUP(A132,Table_4[Column3],Table_4[Rank],"")</f>
        <v>59</v>
      </c>
      <c r="C132">
        <f>_xlfn.XLOOKUP(A132,GDP__in_US___per_capita_by_country_or__territory[Column1.1],GDP__in_US___per_capita_by_country_or__territory[Rank],"")</f>
        <v>109</v>
      </c>
      <c r="D132">
        <f>_xlfn.XLOOKUP(A132,mw_parser_output__sr_only_border_0_clip_rect_0_0_0_0__clip_path_polygon_0px_0px[Country or territory],mw_parser_output__sr_only_border_0_clip_rect_0_0_0_0__clip_path_polygon_0px_0px[Rank2],"")</f>
        <v>78</v>
      </c>
      <c r="E132">
        <f>_xlfn.XLOOKUP(A132,World_Bank_Group__2022[Column1],World_Bank_Group__2022[Rank],"")</f>
        <v>106</v>
      </c>
      <c r="F132">
        <f>_xlfn.XLOOKUP(A132,Maternal_mortality_ratio_per_100_000_live_births__1[Column1.1],Maternal_mortality_ratio_per_100_000_live_births__1[Rank],"")</f>
        <v>82</v>
      </c>
      <c r="G132">
        <f>_xlfn.XLOOKUP(A132,Under_five_mortality__deaths_1_000_live_births__–_2020_estimates__1[Location.1],Under_five_mortality__deaths_1_000_live_births__–_2020_estimates__1[Rank],"")</f>
        <v>95</v>
      </c>
      <c r="H132" t="str">
        <f>_xlfn.XLOOKUP(A132,edit__The_Economist_Intelligence_Unit’s_quality_of_life_index__2005[Country or territory],edit__The_Economist_Intelligence_Unit’s_quality_of_life_index__2005[Rank],"")</f>
        <v/>
      </c>
      <c r="I132">
        <f>_xlfn.XLOOKUP(A132,'Alphabetical Order'!$A$2:$A$216,'Alphabetical Order'!$B$2:$B$216,"")</f>
        <v>128</v>
      </c>
      <c r="J132">
        <f>_xlfn.XLOOKUP(A132,List_of_countries_and_territories_by_total_population[Location],List_of_countries_and_territories_by_total_population[Rank],"")</f>
        <v>133</v>
      </c>
      <c r="K132">
        <f>_xlfn.XLOOKUP(A132,Table_1[Country],Table_1[Overall Rank],"")</f>
        <v>53</v>
      </c>
      <c r="L132">
        <f>_xlfn.XLOOKUP(A132,Table_1[Country],Table_1[Math Rank],"")</f>
        <v>46</v>
      </c>
      <c r="M132">
        <f>_xlfn.XLOOKUP(A132,Table_1[Country],Table_1[Science Rank],"")</f>
        <v>53</v>
      </c>
      <c r="N132">
        <f>_xlfn.XLOOKUP(A132,Table_1[Country],Table_1[Reading Rank],"")</f>
        <v>65</v>
      </c>
      <c r="O132">
        <f>_xlfn.XLOOKUP(A132,Table_1__2[Column1],Table_1__2[Column2.1],"")</f>
        <v>109</v>
      </c>
      <c r="P132">
        <f>_xlfn.XLOOKUP(A132,Economic_Freedom_Index_31[Country],Economic_Freedom_Index_31[Rank],"")</f>
        <v>66</v>
      </c>
      <c r="Q132">
        <f>_xlfn.XLOOKUP(A132,Table_1__4[Column1.1],Table_1__4[Rank],"")</f>
        <v>99</v>
      </c>
      <c r="R132">
        <f>_xlfn.XLOOKUP(A132,Table_1__3[Country],Table_1__3[Rank],"")</f>
        <v>206</v>
      </c>
      <c r="S132" t="str">
        <f>_xlfn.XLOOKUP(A132,Table_2[Country],Table_2[2022 rank'[3']],"")</f>
        <v/>
      </c>
      <c r="Y132" t="s">
        <v>2556</v>
      </c>
      <c r="Z132" t="s">
        <v>2560</v>
      </c>
      <c r="AA132" t="s">
        <v>296</v>
      </c>
      <c r="AS132" t="str">
        <v>Mongolia</v>
      </c>
      <c r="AU132" t="str">
        <v>Chad</v>
      </c>
    </row>
    <row r="133" spans="1:47" x14ac:dyDescent="0.25">
      <c r="A133" t="str">
        <v>Montenegro</v>
      </c>
      <c r="B133">
        <f>_xlfn.XLOOKUP(A133,Table_4[Column3],Table_4[Rank],"")</f>
        <v>52</v>
      </c>
      <c r="C133">
        <f>_xlfn.XLOOKUP(A133,GDP__in_US___per_capita_by_country_or__territory[Column1.1],GDP__in_US___per_capita_by_country_or__territory[Rank],"")</f>
        <v>81</v>
      </c>
      <c r="D133">
        <f>_xlfn.XLOOKUP(A133,mw_parser_output__sr_only_border_0_clip_rect_0_0_0_0__clip_path_polygon_0px_0px[Country or territory],mw_parser_output__sr_only_border_0_clip_rect_0_0_0_0__clip_path_polygon_0px_0px[Rank2],"")</f>
        <v>39</v>
      </c>
      <c r="E133">
        <f>_xlfn.XLOOKUP(A133,World_Bank_Group__2022[Column1],World_Bank_Group__2022[Rank],"")</f>
        <v>67</v>
      </c>
      <c r="F133">
        <f>_xlfn.XLOOKUP(A133,Maternal_mortality_ratio_per_100_000_live_births__1[Column1.1],Maternal_mortality_ratio_per_100_000_live_births__1[Rank],"")</f>
        <v>27</v>
      </c>
      <c r="G133">
        <f>_xlfn.XLOOKUP(A133,Under_five_mortality__deaths_1_000_live_births__–_2020_estimates__1[Location.1],Under_five_mortality__deaths_1_000_live_births__–_2020_estimates__1[Rank],"")</f>
        <v>8</v>
      </c>
      <c r="H133" t="str">
        <f>_xlfn.XLOOKUP(A133,edit__The_Economist_Intelligence_Unit’s_quality_of_life_index__2005[Country or territory],edit__The_Economist_Intelligence_Unit’s_quality_of_life_index__2005[Rank],"")</f>
        <v/>
      </c>
      <c r="I133">
        <f>_xlfn.XLOOKUP(A133,'Alphabetical Order'!$A$2:$A$216,'Alphabetical Order'!$B$2:$B$216,"")</f>
        <v>129</v>
      </c>
      <c r="J133">
        <f>_xlfn.XLOOKUP(A133,List_of_countries_and_territories_by_total_population[Location],List_of_countries_and_territories_by_total_population[Rank],"")</f>
        <v>169</v>
      </c>
      <c r="K133">
        <f>_xlfn.XLOOKUP(A133,Table_1[Country],Table_1[Overall Rank],"")</f>
        <v>54</v>
      </c>
      <c r="L133">
        <f>_xlfn.XLOOKUP(A133,Table_1[Country],Table_1[Math Rank],"")</f>
        <v>55</v>
      </c>
      <c r="M133">
        <f>_xlfn.XLOOKUP(A133,Table_1[Country],Table_1[Science Rank],"")</f>
        <v>61</v>
      </c>
      <c r="N133">
        <f>_xlfn.XLOOKUP(A133,Table_1[Country],Table_1[Reading Rank],"")</f>
        <v>56</v>
      </c>
      <c r="O133">
        <f>_xlfn.XLOOKUP(A133,Table_1__2[Column1],Table_1__2[Column2.1],"")</f>
        <v>40</v>
      </c>
      <c r="P133">
        <f>_xlfn.XLOOKUP(A133,Economic_Freedom_Index_31[Country],Economic_Freedom_Index_31[Rank],"")</f>
        <v>103</v>
      </c>
      <c r="Q133">
        <f>_xlfn.XLOOKUP(A133,Table_1__4[Column1.1],Table_1__4[Rank],"")</f>
        <v>3</v>
      </c>
      <c r="R133">
        <f>_xlfn.XLOOKUP(A133,Table_1__3[Country],Table_1__3[Rank],"")</f>
        <v>145</v>
      </c>
      <c r="S133">
        <f>_xlfn.XLOOKUP(A133,Table_2[Country],Table_2[2022 rank'[3']],"")</f>
        <v>42</v>
      </c>
      <c r="Y133" t="s">
        <v>2556</v>
      </c>
      <c r="Z133" t="s">
        <v>2561</v>
      </c>
      <c r="AA133" t="s">
        <v>300</v>
      </c>
      <c r="AS133" t="str">
        <v>Montenegro</v>
      </c>
      <c r="AU133" t="str">
        <v>Chad</v>
      </c>
    </row>
    <row r="134" spans="1:47" x14ac:dyDescent="0.25">
      <c r="A134" t="str">
        <v>Morocco</v>
      </c>
      <c r="B134">
        <f>_xlfn.XLOOKUP(A134,Table_4[Column3],Table_4[Rank],"")</f>
        <v>93</v>
      </c>
      <c r="C134">
        <f>_xlfn.XLOOKUP(A134,GDP__in_US___per_capita_by_country_or__territory[Column1.1],GDP__in_US___per_capita_by_country_or__territory[Rank],"")</f>
        <v>133</v>
      </c>
      <c r="D134">
        <f>_xlfn.XLOOKUP(A134,mw_parser_output__sr_only_border_0_clip_rect_0_0_0_0__clip_path_polygon_0px_0px[Country or territory],mw_parser_output__sr_only_border_0_clip_rect_0_0_0_0__clip_path_polygon_0px_0px[Rank2],"")</f>
        <v>101</v>
      </c>
      <c r="E134">
        <f>_xlfn.XLOOKUP(A134,World_Bank_Group__2022[Column1],World_Bank_Group__2022[Rank],"")</f>
        <v>76</v>
      </c>
      <c r="F134">
        <f>_xlfn.XLOOKUP(A134,Maternal_mortality_ratio_per_100_000_live_births__1[Column1.1],Maternal_mortality_ratio_per_100_000_live_births__1[Rank],"")</f>
        <v>102</v>
      </c>
      <c r="G134">
        <f>_xlfn.XLOOKUP(A134,Under_five_mortality__deaths_1_000_live_births__–_2020_estimates__1[Location.1],Under_five_mortality__deaths_1_000_live_births__–_2020_estimates__1[Rank],"")</f>
        <v>109</v>
      </c>
      <c r="H134">
        <f>_xlfn.XLOOKUP(A134,edit__The_Economist_Intelligence_Unit’s_quality_of_life_index__2005[Country or territory],edit__The_Economist_Intelligence_Unit’s_quality_of_life_index__2005[Rank],"")</f>
        <v>65</v>
      </c>
      <c r="I134">
        <f>_xlfn.XLOOKUP(A134,'Alphabetical Order'!$A$2:$A$216,'Alphabetical Order'!$B$2:$B$216,"")</f>
        <v>130</v>
      </c>
      <c r="J134">
        <f>_xlfn.XLOOKUP(A134,List_of_countries_and_territories_by_total_population[Location],List_of_countries_and_territories_by_total_population[Rank],"")</f>
        <v>38</v>
      </c>
      <c r="K134">
        <f>_xlfn.XLOOKUP(A134,Table_1[Country],Table_1[Overall Rank],"")</f>
        <v>76</v>
      </c>
      <c r="L134">
        <f>_xlfn.XLOOKUP(A134,Table_1[Country],Table_1[Math Rank],"")</f>
        <v>71</v>
      </c>
      <c r="M134">
        <f>_xlfn.XLOOKUP(A134,Table_1[Country],Table_1[Science Rank],"")</f>
        <v>76</v>
      </c>
      <c r="N134">
        <f>_xlfn.XLOOKUP(A134,Table_1[Country],Table_1[Reading Rank],"")</f>
        <v>78</v>
      </c>
      <c r="O134">
        <f>_xlfn.XLOOKUP(A134,Table_1__2[Column1],Table_1__2[Column2.1],"")</f>
        <v>129</v>
      </c>
      <c r="P134">
        <f>_xlfn.XLOOKUP(A134,Economic_Freedom_Index_31[Country],Economic_Freedom_Index_31[Rank],"")</f>
        <v>97</v>
      </c>
      <c r="Q134">
        <f>_xlfn.XLOOKUP(A134,Table_1__4[Column1.1],Table_1__4[Rank],"")</f>
        <v>65</v>
      </c>
      <c r="R134">
        <f>_xlfn.XLOOKUP(A134,Table_1__3[Country],Table_1__3[Rank],"")</f>
        <v>61</v>
      </c>
      <c r="S134" t="str">
        <f>_xlfn.XLOOKUP(A134,Table_2[Country],Table_2[2022 rank'[3']],"")</f>
        <v/>
      </c>
      <c r="Y134" t="s">
        <v>2556</v>
      </c>
      <c r="Z134" t="s">
        <v>2562</v>
      </c>
      <c r="AA134" t="s">
        <v>222</v>
      </c>
      <c r="AS134" t="str">
        <v>Morocco</v>
      </c>
      <c r="AU134" t="str">
        <v>Chad</v>
      </c>
    </row>
    <row r="135" spans="1:47" x14ac:dyDescent="0.25">
      <c r="A135" t="str">
        <v>Mozambique</v>
      </c>
      <c r="B135">
        <f>_xlfn.XLOOKUP(A135,Table_4[Column3],Table_4[Rank],"")</f>
        <v>113</v>
      </c>
      <c r="C135">
        <f>_xlfn.XLOOKUP(A135,GDP__in_US___per_capita_by_country_or__territory[Column1.1],GDP__in_US___per_capita_by_country_or__territory[Rank],"")</f>
        <v>189</v>
      </c>
      <c r="D135">
        <f>_xlfn.XLOOKUP(A135,mw_parser_output__sr_only_border_0_clip_rect_0_0_0_0__clip_path_polygon_0px_0px[Country or territory],mw_parser_output__sr_only_border_0_clip_rect_0_0_0_0__clip_path_polygon_0px_0px[Rank2],"")</f>
        <v>157</v>
      </c>
      <c r="E135">
        <f>_xlfn.XLOOKUP(A135,World_Bank_Group__2022[Column1],World_Bank_Group__2022[Rank],"")</f>
        <v>188</v>
      </c>
      <c r="F135">
        <f>_xlfn.XLOOKUP(A135,Maternal_mortality_ratio_per_100_000_live_births__1[Column1.1],Maternal_mortality_ratio_per_100_000_live_births__1[Rank],"")</f>
        <v>128</v>
      </c>
      <c r="G135">
        <f>_xlfn.XLOOKUP(A135,Under_five_mortality__deaths_1_000_live_births__–_2020_estimates__1[Location.1],Under_five_mortality__deaths_1_000_live_births__–_2020_estimates__1[Rank],"")</f>
        <v>173</v>
      </c>
      <c r="H135" t="str">
        <f>_xlfn.XLOOKUP(A135,edit__The_Economist_Intelligence_Unit’s_quality_of_life_index__2005[Country or territory],edit__The_Economist_Intelligence_Unit’s_quality_of_life_index__2005[Rank],"")</f>
        <v/>
      </c>
      <c r="I135">
        <f>_xlfn.XLOOKUP(A135,'Alphabetical Order'!$A$2:$A$216,'Alphabetical Order'!$B$2:$B$216,"")</f>
        <v>131</v>
      </c>
      <c r="J135">
        <f>_xlfn.XLOOKUP(A135,List_of_countries_and_territories_by_total_population[Location],List_of_countries_and_territories_by_total_population[Rank],"")</f>
        <v>45</v>
      </c>
      <c r="K135" t="str">
        <f>_xlfn.XLOOKUP(A135,Table_1[Country],Table_1[Overall Rank],"")</f>
        <v/>
      </c>
      <c r="L135" t="str">
        <f>_xlfn.XLOOKUP(A135,Table_1[Country],Table_1[Math Rank],"")</f>
        <v/>
      </c>
      <c r="M135" t="str">
        <f>_xlfn.XLOOKUP(A135,Table_1[Country],Table_1[Science Rank],"")</f>
        <v/>
      </c>
      <c r="N135" t="str">
        <f>_xlfn.XLOOKUP(A135,Table_1[Country],Table_1[Reading Rank],"")</f>
        <v/>
      </c>
      <c r="O135">
        <f>_xlfn.XLOOKUP(A135,Table_1__2[Column1],Table_1__2[Column2.1],"")</f>
        <v>105</v>
      </c>
      <c r="P135">
        <f>_xlfn.XLOOKUP(A135,Economic_Freedom_Index_31[Country],Economic_Freedom_Index_31[Rank],"")</f>
        <v>142</v>
      </c>
      <c r="Q135" t="str">
        <f>_xlfn.XLOOKUP(A135,Table_1__4[Column1.1],Table_1__4[Rank],"")</f>
        <v/>
      </c>
      <c r="R135">
        <f>_xlfn.XLOOKUP(A135,Table_1__3[Country],Table_1__3[Rank],"")</f>
        <v>124</v>
      </c>
      <c r="S135" t="str">
        <f>_xlfn.XLOOKUP(A135,Table_2[Country],Table_2[2022 rank'[3']],"")</f>
        <v/>
      </c>
      <c r="Y135" t="s">
        <v>2556</v>
      </c>
      <c r="Z135" t="s">
        <v>2563</v>
      </c>
      <c r="AA135" t="s">
        <v>249</v>
      </c>
      <c r="AS135" t="str">
        <v>Mozambique</v>
      </c>
      <c r="AU135" t="str">
        <v>Chad</v>
      </c>
    </row>
    <row r="136" spans="1:47" x14ac:dyDescent="0.25">
      <c r="A136" t="str">
        <v>Myanmar</v>
      </c>
      <c r="B136">
        <f>_xlfn.XLOOKUP(A136,Table_4[Column3],Table_4[Rank],"")</f>
        <v>166</v>
      </c>
      <c r="C136">
        <f>_xlfn.XLOOKUP(A136,GDP__in_US___per_capita_by_country_or__territory[Column1.1],GDP__in_US___per_capita_by_country_or__territory[Rank],"")</f>
        <v>168</v>
      </c>
      <c r="D136">
        <f>_xlfn.XLOOKUP(A136,mw_parser_output__sr_only_border_0_clip_rect_0_0_0_0__clip_path_polygon_0px_0px[Country or territory],mw_parser_output__sr_only_border_0_clip_rect_0_0_0_0__clip_path_polygon_0px_0px[Rank2],"")</f>
        <v>123</v>
      </c>
      <c r="E136">
        <f>_xlfn.XLOOKUP(A136,World_Bank_Group__2022[Column1],World_Bank_Group__2022[Rank],"")</f>
        <v>148</v>
      </c>
      <c r="F136">
        <f>_xlfn.XLOOKUP(A136,Maternal_mortality_ratio_per_100_000_live_births__1[Column1.1],Maternal_mortality_ratio_per_100_000_live_births__1[Rank],"")</f>
        <v>136</v>
      </c>
      <c r="G136">
        <f>_xlfn.XLOOKUP(A136,Under_five_mortality__deaths_1_000_live_births__–_2020_estimates__1[Location.1],Under_five_mortality__deaths_1_000_live_births__–_2020_estimates__1[Rank],"")</f>
        <v>150</v>
      </c>
      <c r="H136" t="str">
        <f>_xlfn.XLOOKUP(A136,edit__The_Economist_Intelligence_Unit’s_quality_of_life_index__2005[Country or territory],edit__The_Economist_Intelligence_Unit’s_quality_of_life_index__2005[Rank],"")</f>
        <v/>
      </c>
      <c r="I136">
        <f>_xlfn.XLOOKUP(A136,'Alphabetical Order'!$A$2:$A$216,'Alphabetical Order'!$B$2:$B$216,"")</f>
        <v>132</v>
      </c>
      <c r="J136">
        <f>_xlfn.XLOOKUP(A136,List_of_countries_and_territories_by_total_population[Location],List_of_countries_and_territories_by_total_population[Rank],"")</f>
        <v>26</v>
      </c>
      <c r="K136" t="str">
        <f>_xlfn.XLOOKUP(A136,Table_1[Country],Table_1[Overall Rank],"")</f>
        <v/>
      </c>
      <c r="L136" t="str">
        <f>_xlfn.XLOOKUP(A136,Table_1[Country],Table_1[Math Rank],"")</f>
        <v/>
      </c>
      <c r="M136" t="str">
        <f>_xlfn.XLOOKUP(A136,Table_1[Country],Table_1[Science Rank],"")</f>
        <v/>
      </c>
      <c r="N136" t="str">
        <f>_xlfn.XLOOKUP(A136,Table_1[Country],Table_1[Reading Rank],"")</f>
        <v/>
      </c>
      <c r="O136">
        <f>_xlfn.XLOOKUP(A136,Table_1__2[Column1],Table_1__2[Column2.1],"")</f>
        <v>171</v>
      </c>
      <c r="P136">
        <f>_xlfn.XLOOKUP(A136,Economic_Freedom_Index_31[Country],Economic_Freedom_Index_31[Rank],"")</f>
        <v>167</v>
      </c>
      <c r="Q136">
        <f>_xlfn.XLOOKUP(A136,Table_1__4[Column1.1],Table_1__4[Rank],"")</f>
        <v>124</v>
      </c>
      <c r="R136">
        <f>_xlfn.XLOOKUP(A136,Table_1__3[Country],Table_1__3[Rank],"")</f>
        <v>204</v>
      </c>
      <c r="S136" t="str">
        <f>_xlfn.XLOOKUP(A136,Table_2[Country],Table_2[2022 rank'[3']],"")</f>
        <v/>
      </c>
      <c r="Y136" t="s">
        <v>2556</v>
      </c>
      <c r="Z136" t="s">
        <v>2564</v>
      </c>
      <c r="AA136" t="s">
        <v>306</v>
      </c>
      <c r="AS136" t="str">
        <v>Myanmar</v>
      </c>
      <c r="AU136" t="str">
        <v>Channel Islands</v>
      </c>
    </row>
    <row r="137" spans="1:47" x14ac:dyDescent="0.25">
      <c r="A137" t="str">
        <v>Namibia</v>
      </c>
      <c r="B137">
        <f>_xlfn.XLOOKUP(A137,Table_4[Column3],Table_4[Rank],"")</f>
        <v>57</v>
      </c>
      <c r="C137">
        <f>_xlfn.XLOOKUP(A137,GDP__in_US___per_capita_by_country_or__territory[Column1.1],GDP__in_US___per_capita_by_country_or__territory[Rank],"")</f>
        <v>110</v>
      </c>
      <c r="D137" t="str">
        <f>_xlfn.XLOOKUP(A137,mw_parser_output__sr_only_border_0_clip_rect_0_0_0_0__clip_path_polygon_0px_0px[Country or territory],mw_parser_output__sr_only_border_0_clip_rect_0_0_0_0__clip_path_polygon_0px_0px[Rank2],"")</f>
        <v/>
      </c>
      <c r="E137">
        <f>_xlfn.XLOOKUP(A137,World_Bank_Group__2022[Column1],World_Bank_Group__2022[Rank],"")</f>
        <v>193</v>
      </c>
      <c r="F137">
        <f>_xlfn.XLOOKUP(A137,Maternal_mortality_ratio_per_100_000_live_births__1[Column1.1],Maternal_mortality_ratio_per_100_000_live_births__1[Rank],"")</f>
        <v>142</v>
      </c>
      <c r="G137">
        <f>_xlfn.XLOOKUP(A137,Under_five_mortality__deaths_1_000_live_births__–_2020_estimates__1[Location.1],Under_five_mortality__deaths_1_000_live_births__–_2020_estimates__1[Rank],"")</f>
        <v>143</v>
      </c>
      <c r="H137" t="str">
        <f>_xlfn.XLOOKUP(A137,edit__The_Economist_Intelligence_Unit’s_quality_of_life_index__2005[Country or territory],edit__The_Economist_Intelligence_Unit’s_quality_of_life_index__2005[Rank],"")</f>
        <v/>
      </c>
      <c r="I137">
        <f>_xlfn.XLOOKUP(A137,'Alphabetical Order'!$A$2:$A$216,'Alphabetical Order'!$B$2:$B$216,"")</f>
        <v>133</v>
      </c>
      <c r="J137">
        <f>_xlfn.XLOOKUP(A137,List_of_countries_and_territories_by_total_population[Location],List_of_countries_and_territories_by_total_population[Rank],"")</f>
        <v>138</v>
      </c>
      <c r="K137" t="str">
        <f>_xlfn.XLOOKUP(A137,Table_1[Country],Table_1[Overall Rank],"")</f>
        <v/>
      </c>
      <c r="L137" t="str">
        <f>_xlfn.XLOOKUP(A137,Table_1[Country],Table_1[Math Rank],"")</f>
        <v/>
      </c>
      <c r="M137" t="str">
        <f>_xlfn.XLOOKUP(A137,Table_1[Country],Table_1[Science Rank],"")</f>
        <v/>
      </c>
      <c r="N137" t="str">
        <f>_xlfn.XLOOKUP(A137,Table_1[Country],Table_1[Reading Rank],"")</f>
        <v/>
      </c>
      <c r="O137">
        <f>_xlfn.XLOOKUP(A137,Table_1__2[Column1],Table_1__2[Column2.1],"")</f>
        <v>34</v>
      </c>
      <c r="P137">
        <f>_xlfn.XLOOKUP(A137,Economic_Freedom_Index_31[Country],Economic_Freedom_Index_31[Rank],"")</f>
        <v>95</v>
      </c>
      <c r="Q137" t="str">
        <f>_xlfn.XLOOKUP(A137,Table_1__4[Column1.1],Table_1__4[Rank],"")</f>
        <v/>
      </c>
      <c r="R137">
        <f>_xlfn.XLOOKUP(A137,Table_1__3[Country],Table_1__3[Rank],"")</f>
        <v>141</v>
      </c>
      <c r="S137" t="str">
        <f>_xlfn.XLOOKUP(A137,Table_2[Country],Table_2[2022 rank'[3']],"")</f>
        <v/>
      </c>
      <c r="Y137" t="s">
        <v>2556</v>
      </c>
      <c r="Z137" t="s">
        <v>2565</v>
      </c>
      <c r="AA137" t="s">
        <v>305</v>
      </c>
      <c r="AS137" t="str">
        <v>Namibia</v>
      </c>
      <c r="AU137" t="str">
        <v>Chile</v>
      </c>
    </row>
    <row r="138" spans="1:47" x14ac:dyDescent="0.25">
      <c r="A138" t="str">
        <v>Nauru</v>
      </c>
      <c r="B138" t="str">
        <f>_xlfn.XLOOKUP(A138,Table_4[Column3],Table_4[Rank],"")</f>
        <v/>
      </c>
      <c r="C138">
        <f>_xlfn.XLOOKUP(A138,GDP__in_US___per_capita_by_country_or__territory[Column1.1],GDP__in_US___per_capita_by_country_or__territory[Rank],"")</f>
        <v>79</v>
      </c>
      <c r="D138">
        <f>_xlfn.XLOOKUP(A138,mw_parser_output__sr_only_border_0_clip_rect_0_0_0_0__clip_path_polygon_0px_0px[Country or territory],mw_parser_output__sr_only_border_0_clip_rect_0_0_0_0__clip_path_polygon_0px_0px[Rank2],"")</f>
        <v>102</v>
      </c>
      <c r="E138" t="str">
        <f>_xlfn.XLOOKUP(A138,World_Bank_Group__2022[Column1],World_Bank_Group__2022[Rank],"")</f>
        <v/>
      </c>
      <c r="F138" t="str">
        <f>_xlfn.XLOOKUP(A138,Maternal_mortality_ratio_per_100_000_live_births__1[Column1.1],Maternal_mortality_ratio_per_100_000_live_births__1[Rank],"")</f>
        <v/>
      </c>
      <c r="G138">
        <f>_xlfn.XLOOKUP(A138,Under_five_mortality__deaths_1_000_live_births__–_2020_estimates__1[Location.1],Under_five_mortality__deaths_1_000_live_births__–_2020_estimates__1[Rank],"")</f>
        <v>132</v>
      </c>
      <c r="H138" t="str">
        <f>_xlfn.XLOOKUP(A138,edit__The_Economist_Intelligence_Unit’s_quality_of_life_index__2005[Country or territory],edit__The_Economist_Intelligence_Unit’s_quality_of_life_index__2005[Rank],"")</f>
        <v/>
      </c>
      <c r="I138">
        <f>_xlfn.XLOOKUP(A138,'Alphabetical Order'!$A$2:$A$216,'Alphabetical Order'!$B$2:$B$216,"")</f>
        <v>134</v>
      </c>
      <c r="J138">
        <f>_xlfn.XLOOKUP(A138,List_of_countries_and_territories_by_total_population[Location],List_of_countries_and_territories_by_total_population[Rank],"")</f>
        <v>225</v>
      </c>
      <c r="K138" t="str">
        <f>_xlfn.XLOOKUP(A138,Table_1[Country],Table_1[Overall Rank],"")</f>
        <v/>
      </c>
      <c r="L138" t="str">
        <f>_xlfn.XLOOKUP(A138,Table_1[Country],Table_1[Math Rank],"")</f>
        <v/>
      </c>
      <c r="M138" t="str">
        <f>_xlfn.XLOOKUP(A138,Table_1[Country],Table_1[Science Rank],"")</f>
        <v/>
      </c>
      <c r="N138" t="str">
        <f>_xlfn.XLOOKUP(A138,Table_1[Country],Table_1[Reading Rank],"")</f>
        <v/>
      </c>
      <c r="O138" t="str">
        <f>_xlfn.XLOOKUP(A138,Table_1__2[Column1],Table_1__2[Column2.1],"")</f>
        <v/>
      </c>
      <c r="P138" t="str">
        <f>_xlfn.XLOOKUP(A138,Economic_Freedom_Index_31[Country],Economic_Freedom_Index_31[Rank],"")</f>
        <v/>
      </c>
      <c r="Q138">
        <f>_xlfn.XLOOKUP(A138,Table_1__4[Column1.1],Table_1__4[Rank],"")</f>
        <v>98</v>
      </c>
      <c r="R138">
        <f>_xlfn.XLOOKUP(A138,Table_1__3[Country],Table_1__3[Rank],"")</f>
        <v>6</v>
      </c>
      <c r="S138" t="str">
        <f>_xlfn.XLOOKUP(A138,Table_2[Country],Table_2[2022 rank'[3']],"")</f>
        <v/>
      </c>
      <c r="Y138" t="s">
        <v>2556</v>
      </c>
      <c r="Z138" t="s">
        <v>2566</v>
      </c>
      <c r="AA138" t="s">
        <v>250</v>
      </c>
      <c r="AS138" t="str">
        <v>Nauru</v>
      </c>
      <c r="AU138" t="str">
        <v>Chile</v>
      </c>
    </row>
    <row r="139" spans="1:47" x14ac:dyDescent="0.25">
      <c r="A139" t="str">
        <v>Nepal</v>
      </c>
      <c r="B139">
        <f>_xlfn.XLOOKUP(A139,Table_4[Column3],Table_4[Rank],"")</f>
        <v>98</v>
      </c>
      <c r="C139">
        <f>_xlfn.XLOOKUP(A139,GDP__in_US___per_capita_by_country_or__territory[Column1.1],GDP__in_US___per_capita_by_country_or__territory[Rank],"")</f>
        <v>187</v>
      </c>
      <c r="D139">
        <f>_xlfn.XLOOKUP(A139,mw_parser_output__sr_only_border_0_clip_rect_0_0_0_0__clip_path_polygon_0px_0px[Country or territory],mw_parser_output__sr_only_border_0_clip_rect_0_0_0_0__clip_path_polygon_0px_0px[Rank2],"")</f>
        <v>125</v>
      </c>
      <c r="E139">
        <f>_xlfn.XLOOKUP(A139,World_Bank_Group__2022[Column1],World_Bank_Group__2022[Rank],"")</f>
        <v>129</v>
      </c>
      <c r="F139">
        <f>_xlfn.XLOOKUP(A139,Maternal_mortality_ratio_per_100_000_live_births__1[Column1.1],Maternal_mortality_ratio_per_100_000_live_births__1[Rank],"")</f>
        <v>135</v>
      </c>
      <c r="G139">
        <f>_xlfn.XLOOKUP(A139,Under_five_mortality__deaths_1_000_live_births__–_2020_estimates__1[Location.1],Under_five_mortality__deaths_1_000_live_births__–_2020_estimates__1[Rank],"")</f>
        <v>130</v>
      </c>
      <c r="H139" t="str">
        <f>_xlfn.XLOOKUP(A139,edit__The_Economist_Intelligence_Unit’s_quality_of_life_index__2005[Country or territory],edit__The_Economist_Intelligence_Unit’s_quality_of_life_index__2005[Rank],"")</f>
        <v/>
      </c>
      <c r="I139">
        <f>_xlfn.XLOOKUP(A139,'Alphabetical Order'!$A$2:$A$216,'Alphabetical Order'!$B$2:$B$216,"")</f>
        <v>135</v>
      </c>
      <c r="J139">
        <f>_xlfn.XLOOKUP(A139,List_of_countries_and_territories_by_total_population[Location],List_of_countries_and_territories_by_total_population[Rank],"")</f>
        <v>51</v>
      </c>
      <c r="K139" t="str">
        <f>_xlfn.XLOOKUP(A139,Table_1[Country],Table_1[Overall Rank],"")</f>
        <v/>
      </c>
      <c r="L139" t="str">
        <f>_xlfn.XLOOKUP(A139,Table_1[Country],Table_1[Math Rank],"")</f>
        <v/>
      </c>
      <c r="M139" t="str">
        <f>_xlfn.XLOOKUP(A139,Table_1[Country],Table_1[Science Rank],"")</f>
        <v/>
      </c>
      <c r="N139" t="str">
        <f>_xlfn.XLOOKUP(A139,Table_1[Country],Table_1[Reading Rank],"")</f>
        <v/>
      </c>
      <c r="O139">
        <f>_xlfn.XLOOKUP(A139,Table_1__2[Column1],Table_1__2[Column2.1],"")</f>
        <v>74</v>
      </c>
      <c r="P139">
        <f>_xlfn.XLOOKUP(A139,Economic_Freedom_Index_31[Country],Economic_Freedom_Index_31[Rank],"")</f>
        <v>148</v>
      </c>
      <c r="Q139">
        <f>_xlfn.XLOOKUP(A139,Table_1__4[Column1.1],Table_1__4[Rank],"")</f>
        <v>133</v>
      </c>
      <c r="R139">
        <f>_xlfn.XLOOKUP(A139,Table_1__3[Country],Table_1__3[Rank],"")</f>
        <v>216</v>
      </c>
      <c r="S139" t="str">
        <f>_xlfn.XLOOKUP(A139,Table_2[Country],Table_2[2022 rank'[3']],"")</f>
        <v/>
      </c>
      <c r="Y139" t="s">
        <v>2556</v>
      </c>
      <c r="Z139" t="s">
        <v>2567</v>
      </c>
      <c r="AA139" t="s">
        <v>246</v>
      </c>
      <c r="AS139" t="str">
        <v>Nepal</v>
      </c>
      <c r="AU139" t="str">
        <v>Chile</v>
      </c>
    </row>
    <row r="140" spans="1:47" x14ac:dyDescent="0.25">
      <c r="A140" t="str">
        <v>Netherlands</v>
      </c>
      <c r="B140">
        <f>_xlfn.XLOOKUP(A140,Table_4[Column3],Table_4[Rank],"")</f>
        <v>9</v>
      </c>
      <c r="C140">
        <f>_xlfn.XLOOKUP(A140,GDP__in_US___per_capita_by_country_or__territory[Column1.1],GDP__in_US___per_capita_by_country_or__territory[Rank],"")</f>
        <v>13</v>
      </c>
      <c r="D140">
        <f>_xlfn.XLOOKUP(A140,mw_parser_output__sr_only_border_0_clip_rect_0_0_0_0__clip_path_polygon_0px_0px[Country or territory],mw_parser_output__sr_only_border_0_clip_rect_0_0_0_0__clip_path_polygon_0px_0px[Rank2],"")</f>
        <v>8</v>
      </c>
      <c r="E140">
        <f>_xlfn.XLOOKUP(A140,World_Bank_Group__2022[Column1],World_Bank_Group__2022[Rank],"")</f>
        <v>23</v>
      </c>
      <c r="F140">
        <f>_xlfn.XLOOKUP(A140,Maternal_mortality_ratio_per_100_000_live_births__1[Column1.1],Maternal_mortality_ratio_per_100_000_live_births__1[Rank],"")</f>
        <v>12</v>
      </c>
      <c r="G140">
        <f>_xlfn.XLOOKUP(A140,Under_five_mortality__deaths_1_000_live_births__–_2020_estimates__1[Location.1],Under_five_mortality__deaths_1_000_live_births__–_2020_estimates__1[Rank],"")</f>
        <v>32</v>
      </c>
      <c r="H140">
        <f>_xlfn.XLOOKUP(A140,edit__The_Economist_Intelligence_Unit’s_quality_of_life_index__2005[Country or territory],edit__The_Economist_Intelligence_Unit’s_quality_of_life_index__2005[Rank],"")</f>
        <v>16</v>
      </c>
      <c r="I140">
        <f>_xlfn.XLOOKUP(A140,'Alphabetical Order'!$A$2:$A$216,'Alphabetical Order'!$B$2:$B$216,"")</f>
        <v>136</v>
      </c>
      <c r="J140">
        <f>_xlfn.XLOOKUP(A140,List_of_countries_and_territories_by_total_population[Location],List_of_countries_and_territories_by_total_population[Rank],"")</f>
        <v>70</v>
      </c>
      <c r="K140">
        <f>_xlfn.XLOOKUP(A140,Table_1[Country],Table_1[Overall Rank],"")</f>
        <v>25</v>
      </c>
      <c r="L140">
        <f>_xlfn.XLOOKUP(A140,Table_1[Country],Table_1[Math Rank],"")</f>
        <v>10</v>
      </c>
      <c r="M140">
        <f>_xlfn.XLOOKUP(A140,Table_1[Country],Table_1[Science Rank],"")</f>
        <v>25</v>
      </c>
      <c r="N140">
        <f>_xlfn.XLOOKUP(A140,Table_1[Country],Table_1[Reading Rank],"")</f>
        <v>35</v>
      </c>
      <c r="O140">
        <f>_xlfn.XLOOKUP(A140,Table_1__2[Column1],Table_1__2[Column2.1],"")</f>
        <v>4</v>
      </c>
      <c r="P140">
        <f>_xlfn.XLOOKUP(A140,Economic_Freedom_Index_31[Country],Economic_Freedom_Index_31[Rank],"")</f>
        <v>8</v>
      </c>
      <c r="Q140">
        <f>_xlfn.XLOOKUP(A140,Table_1__4[Column1.1],Table_1__4[Rank],"")</f>
        <v>4</v>
      </c>
      <c r="R140">
        <f>_xlfn.XLOOKUP(A140,Table_1__3[Country],Table_1__3[Rank],"")</f>
        <v>75</v>
      </c>
      <c r="S140">
        <f>_xlfn.XLOOKUP(A140,Table_2[Country],Table_2[2022 rank'[3']],"")</f>
        <v>4</v>
      </c>
      <c r="Y140" t="s">
        <v>2556</v>
      </c>
      <c r="Z140" t="s">
        <v>2568</v>
      </c>
      <c r="AA140" t="s">
        <v>272</v>
      </c>
      <c r="AS140" t="str">
        <v>Netherlands</v>
      </c>
      <c r="AU140" t="str">
        <v>Chile</v>
      </c>
    </row>
    <row r="141" spans="1:47" x14ac:dyDescent="0.25">
      <c r="A141" t="str">
        <v>New Caledonia</v>
      </c>
      <c r="B141" t="str">
        <f>_xlfn.XLOOKUP(A141,Table_4[Column3],Table_4[Rank],"")</f>
        <v/>
      </c>
      <c r="C141" t="str">
        <f>_xlfn.XLOOKUP(A141,GDP__in_US___per_capita_by_country_or__territory[Column1.1],GDP__in_US___per_capita_by_country_or__territory[Rank],"")</f>
        <v/>
      </c>
      <c r="D141" t="str">
        <f>_xlfn.XLOOKUP(A141,mw_parser_output__sr_only_border_0_clip_rect_0_0_0_0__clip_path_polygon_0px_0px[Country or territory],mw_parser_output__sr_only_border_0_clip_rect_0_0_0_0__clip_path_polygon_0px_0px[Rank2],"")</f>
        <v/>
      </c>
      <c r="E141">
        <f>_xlfn.XLOOKUP(A141,World_Bank_Group__2022[Column1],World_Bank_Group__2022[Rank],"")</f>
        <v>34</v>
      </c>
      <c r="F141" t="str">
        <f>_xlfn.XLOOKUP(A141,Maternal_mortality_ratio_per_100_000_live_births__1[Column1.1],Maternal_mortality_ratio_per_100_000_live_births__1[Rank],"")</f>
        <v/>
      </c>
      <c r="G141" t="str">
        <f>_xlfn.XLOOKUP(A141,Under_five_mortality__deaths_1_000_live_births__–_2020_estimates__1[Location.1],Under_five_mortality__deaths_1_000_live_births__–_2020_estimates__1[Rank],"")</f>
        <v/>
      </c>
      <c r="H141" t="str">
        <f>_xlfn.XLOOKUP(A141,edit__The_Economist_Intelligence_Unit’s_quality_of_life_index__2005[Country or territory],edit__The_Economist_Intelligence_Unit’s_quality_of_life_index__2005[Rank],"")</f>
        <v/>
      </c>
      <c r="I141">
        <f>_xlfn.XLOOKUP(A141,'Alphabetical Order'!$A$2:$A$216,'Alphabetical Order'!$B$2:$B$216,"")</f>
        <v>137</v>
      </c>
      <c r="J141" t="str">
        <f>_xlfn.XLOOKUP(A141,List_of_countries_and_territories_by_total_population[Location],List_of_countries_and_territories_by_total_population[Rank],"")</f>
        <v/>
      </c>
      <c r="K141" t="str">
        <f>_xlfn.XLOOKUP(A141,Table_1[Country],Table_1[Overall Rank],"")</f>
        <v/>
      </c>
      <c r="L141" t="str">
        <f>_xlfn.XLOOKUP(A141,Table_1[Country],Table_1[Math Rank],"")</f>
        <v/>
      </c>
      <c r="M141" t="str">
        <f>_xlfn.XLOOKUP(A141,Table_1[Country],Table_1[Science Rank],"")</f>
        <v/>
      </c>
      <c r="N141" t="str">
        <f>_xlfn.XLOOKUP(A141,Table_1[Country],Table_1[Reading Rank],"")</f>
        <v/>
      </c>
      <c r="O141" t="str">
        <f>_xlfn.XLOOKUP(A141,Table_1__2[Column1],Table_1__2[Column2.1],"")</f>
        <v/>
      </c>
      <c r="P141" t="str">
        <f>_xlfn.XLOOKUP(A141,Economic_Freedom_Index_31[Country],Economic_Freedom_Index_31[Rank],"")</f>
        <v/>
      </c>
      <c r="Q141" t="str">
        <f>_xlfn.XLOOKUP(A141,Table_1__4[Column1.1],Table_1__4[Rank],"")</f>
        <v/>
      </c>
      <c r="R141" t="str">
        <f>_xlfn.XLOOKUP(A141,Table_1__3[Country],Table_1__3[Rank],"")</f>
        <v/>
      </c>
      <c r="S141" t="str">
        <f>_xlfn.XLOOKUP(A141,Table_2[Country],Table_2[2022 rank'[3']],"")</f>
        <v/>
      </c>
      <c r="Y141" t="s">
        <v>2556</v>
      </c>
      <c r="Z141" t="s">
        <v>2569</v>
      </c>
      <c r="AA141" t="s">
        <v>290</v>
      </c>
      <c r="AS141" t="str">
        <v>New Caledonia</v>
      </c>
      <c r="AU141" t="str">
        <v>China</v>
      </c>
    </row>
    <row r="142" spans="1:47" x14ac:dyDescent="0.25">
      <c r="A142" t="str">
        <v>New Zealand</v>
      </c>
      <c r="B142">
        <f>_xlfn.XLOOKUP(A142,Table_4[Column3],Table_4[Rank],"")</f>
        <v>2</v>
      </c>
      <c r="C142">
        <f>_xlfn.XLOOKUP(A142,GDP__in_US___per_capita_by_country_or__territory[Column1.1],GDP__in_US___per_capita_by_country_or__territory[Rank],"")</f>
        <v>24</v>
      </c>
      <c r="D142">
        <f>_xlfn.XLOOKUP(A142,mw_parser_output__sr_only_border_0_clip_rect_0_0_0_0__clip_path_polygon_0px_0px[Country or territory],mw_parser_output__sr_only_border_0_clip_rect_0_0_0_0__clip_path_polygon_0px_0px[Rank2],"")</f>
        <v>11</v>
      </c>
      <c r="E142">
        <f>_xlfn.XLOOKUP(A142,World_Bank_Group__2022[Column1],World_Bank_Group__2022[Rank],"")</f>
        <v>14</v>
      </c>
      <c r="F142">
        <f>_xlfn.XLOOKUP(A142,Maternal_mortality_ratio_per_100_000_live_births__1[Column1.1],Maternal_mortality_ratio_per_100_000_live_births__1[Rank],"")</f>
        <v>29</v>
      </c>
      <c r="G142">
        <f>_xlfn.XLOOKUP(A142,Under_five_mortality__deaths_1_000_live_births__–_2020_estimates__1[Location.1],Under_five_mortality__deaths_1_000_live_births__–_2020_estimates__1[Rank],"")</f>
        <v>38</v>
      </c>
      <c r="H142">
        <f>_xlfn.XLOOKUP(A142,edit__The_Economist_Intelligence_Unit’s_quality_of_life_index__2005[Country or territory],edit__The_Economist_Intelligence_Unit’s_quality_of_life_index__2005[Rank],"")</f>
        <v>15</v>
      </c>
      <c r="I142">
        <f>_xlfn.XLOOKUP(A142,'Alphabetical Order'!$A$2:$A$216,'Alphabetical Order'!$B$2:$B$216,"")</f>
        <v>138</v>
      </c>
      <c r="J142">
        <f>_xlfn.XLOOKUP(A142,List_of_countries_and_territories_by_total_population[Location],List_of_countries_and_territories_by_total_population[Rank],"")</f>
        <v>123</v>
      </c>
      <c r="K142">
        <f>_xlfn.XLOOKUP(A142,Table_1[Country],Table_1[Overall Rank],"")</f>
        <v>13</v>
      </c>
      <c r="L142">
        <f>_xlfn.XLOOKUP(A142,Table_1[Country],Table_1[Math Rank],"")</f>
        <v>23</v>
      </c>
      <c r="M142">
        <f>_xlfn.XLOOKUP(A142,Table_1[Country],Table_1[Science Rank],"")</f>
        <v>11</v>
      </c>
      <c r="N142">
        <f>_xlfn.XLOOKUP(A142,Table_1[Country],Table_1[Reading Rank],"")</f>
        <v>10</v>
      </c>
      <c r="O142">
        <f>_xlfn.XLOOKUP(A142,Table_1__2[Column1],Table_1__2[Column2.1],"")</f>
        <v>19</v>
      </c>
      <c r="P142">
        <f>_xlfn.XLOOKUP(A142,Economic_Freedom_Index_31[Country],Economic_Freedom_Index_31[Rank],"")</f>
        <v>5</v>
      </c>
      <c r="Q142">
        <f>_xlfn.XLOOKUP(A142,Table_1__4[Column1.1],Table_1__4[Rank],"")</f>
        <v>29</v>
      </c>
      <c r="R142">
        <f>_xlfn.XLOOKUP(A142,Table_1__3[Country],Table_1__3[Rank],"")</f>
        <v>36</v>
      </c>
      <c r="S142">
        <f>_xlfn.XLOOKUP(A142,Table_2[Country],Table_2[2022 rank'[3']],"")</f>
        <v>19</v>
      </c>
      <c r="Y142" t="s">
        <v>2556</v>
      </c>
      <c r="Z142" t="s">
        <v>2570</v>
      </c>
      <c r="AA142" t="s">
        <v>279</v>
      </c>
      <c r="AS142" t="str">
        <v>New Zealand</v>
      </c>
      <c r="AU142" t="str">
        <v>China</v>
      </c>
    </row>
    <row r="143" spans="1:47" x14ac:dyDescent="0.25">
      <c r="A143" t="str">
        <v>Nicaragua</v>
      </c>
      <c r="B143">
        <f>_xlfn.XLOOKUP(A143,Table_4[Column3],Table_4[Rank],"")</f>
        <v>143</v>
      </c>
      <c r="C143">
        <f>_xlfn.XLOOKUP(A143,GDP__in_US___per_capita_by_country_or__territory[Column1.1],GDP__in_US___per_capita_by_country_or__territory[Rank],"")</f>
        <v>143</v>
      </c>
      <c r="D143">
        <f>_xlfn.XLOOKUP(A143,mw_parser_output__sr_only_border_0_clip_rect_0_0_0_0__clip_path_polygon_0px_0px[Country or territory],mw_parser_output__sr_only_border_0_clip_rect_0_0_0_0__clip_path_polygon_0px_0px[Rank2],"")</f>
        <v>110</v>
      </c>
      <c r="E143">
        <f>_xlfn.XLOOKUP(A143,World_Bank_Group__2022[Column1],World_Bank_Group__2022[Rank],"")</f>
        <v>80</v>
      </c>
      <c r="F143">
        <f>_xlfn.XLOOKUP(A143,Maternal_mortality_ratio_per_100_000_live_births__1[Column1.1],Maternal_mortality_ratio_per_100_000_live_births__1[Rank],"")</f>
        <v>112</v>
      </c>
      <c r="G143">
        <f>_xlfn.XLOOKUP(A143,Under_five_mortality__deaths_1_000_live_births__–_2020_estimates__1[Location.1],Under_five_mortality__deaths_1_000_live_births__–_2020_estimates__1[Rank],"")</f>
        <v>96</v>
      </c>
      <c r="H143">
        <f>_xlfn.XLOOKUP(A143,edit__The_Economist_Intelligence_Unit’s_quality_of_life_index__2005[Country or territory],edit__The_Economist_Intelligence_Unit’s_quality_of_life_index__2005[Rank],"")</f>
        <v>76</v>
      </c>
      <c r="I143">
        <f>_xlfn.XLOOKUP(A143,'Alphabetical Order'!$A$2:$A$216,'Alphabetical Order'!$B$2:$B$216,"")</f>
        <v>139</v>
      </c>
      <c r="J143">
        <f>_xlfn.XLOOKUP(A143,List_of_countries_and_territories_by_total_population[Location],List_of_countries_and_territories_by_total_population[Rank],"")</f>
        <v>108</v>
      </c>
      <c r="K143" t="str">
        <f>_xlfn.XLOOKUP(A143,Table_1[Country],Table_1[Overall Rank],"")</f>
        <v/>
      </c>
      <c r="L143" t="str">
        <f>_xlfn.XLOOKUP(A143,Table_1[Country],Table_1[Math Rank],"")</f>
        <v/>
      </c>
      <c r="M143" t="str">
        <f>_xlfn.XLOOKUP(A143,Table_1[Country],Table_1[Science Rank],"")</f>
        <v/>
      </c>
      <c r="N143" t="str">
        <f>_xlfn.XLOOKUP(A143,Table_1[Country],Table_1[Reading Rank],"")</f>
        <v/>
      </c>
      <c r="O143">
        <f>_xlfn.XLOOKUP(A143,Table_1__2[Column1],Table_1__2[Column2.1],"")</f>
        <v>163</v>
      </c>
      <c r="P143">
        <f>_xlfn.XLOOKUP(A143,Economic_Freedom_Index_31[Country],Economic_Freedom_Index_31[Rank],"")</f>
        <v>122</v>
      </c>
      <c r="Q143">
        <f>_xlfn.XLOOKUP(A143,Table_1__4[Column1.1],Table_1__4[Rank],"")</f>
        <v>111</v>
      </c>
      <c r="R143">
        <f>_xlfn.XLOOKUP(A143,Table_1__3[Country],Table_1__3[Rank],"")</f>
        <v>143</v>
      </c>
      <c r="S143" t="str">
        <f>_xlfn.XLOOKUP(A143,Table_2[Country],Table_2[2022 rank'[3']],"")</f>
        <v/>
      </c>
      <c r="Y143" t="s">
        <v>2556</v>
      </c>
      <c r="Z143" t="s">
        <v>2571</v>
      </c>
      <c r="AA143" t="s">
        <v>224</v>
      </c>
      <c r="AS143" t="str">
        <v>Nicaragua</v>
      </c>
      <c r="AU143" t="str">
        <v>China</v>
      </c>
    </row>
    <row r="144" spans="1:47" x14ac:dyDescent="0.25">
      <c r="A144" t="str">
        <v>Niger</v>
      </c>
      <c r="B144">
        <f>_xlfn.XLOOKUP(A144,Table_4[Column3],Table_4[Rank],"")</f>
        <v>141</v>
      </c>
      <c r="C144">
        <f>_xlfn.XLOOKUP(A144,GDP__in_US___per_capita_by_country_or__territory[Column1.1],GDP__in_US___per_capita_by_country_or__territory[Rank],"")</f>
        <v>188</v>
      </c>
      <c r="D144">
        <f>_xlfn.XLOOKUP(A144,mw_parser_output__sr_only_border_0_clip_rect_0_0_0_0__clip_path_polygon_0px_0px[Country or territory],mw_parser_output__sr_only_border_0_clip_rect_0_0_0_0__clip_path_polygon_0px_0px[Rank2],"")</f>
        <v>163</v>
      </c>
      <c r="E144">
        <f>_xlfn.XLOOKUP(A144,World_Bank_Group__2022[Column1],World_Bank_Group__2022[Rank],"")</f>
        <v>173</v>
      </c>
      <c r="F144">
        <f>_xlfn.XLOOKUP(A144,Maternal_mortality_ratio_per_100_000_live_births__1[Column1.1],Maternal_mortality_ratio_per_100_000_live_births__1[Rank],"")</f>
        <v>167</v>
      </c>
      <c r="G144">
        <f>_xlfn.XLOOKUP(A144,Under_five_mortality__deaths_1_000_live_births__–_2020_estimates__1[Location.1],Under_five_mortality__deaths_1_000_live_births__–_2020_estimates__1[Rank],"")</f>
        <v>178</v>
      </c>
      <c r="H144" t="str">
        <f>_xlfn.XLOOKUP(A144,edit__The_Economist_Intelligence_Unit’s_quality_of_life_index__2005[Country or territory],edit__The_Economist_Intelligence_Unit’s_quality_of_life_index__2005[Rank],"")</f>
        <v/>
      </c>
      <c r="I144">
        <f>_xlfn.XLOOKUP(A144,'Alphabetical Order'!$A$2:$A$216,'Alphabetical Order'!$B$2:$B$216,"")</f>
        <v>140</v>
      </c>
      <c r="J144">
        <f>_xlfn.XLOOKUP(A144,List_of_countries_and_territories_by_total_population[Location],List_of_countries_and_territories_by_total_population[Rank],"")</f>
        <v>55</v>
      </c>
      <c r="K144" t="str">
        <f>_xlfn.XLOOKUP(A144,Table_1[Country],Table_1[Overall Rank],"")</f>
        <v/>
      </c>
      <c r="L144" t="str">
        <f>_xlfn.XLOOKUP(A144,Table_1[Country],Table_1[Math Rank],"")</f>
        <v/>
      </c>
      <c r="M144" t="str">
        <f>_xlfn.XLOOKUP(A144,Table_1[Country],Table_1[Science Rank],"")</f>
        <v/>
      </c>
      <c r="N144" t="str">
        <f>_xlfn.XLOOKUP(A144,Table_1[Country],Table_1[Reading Rank],"")</f>
        <v/>
      </c>
      <c r="O144">
        <f>_xlfn.XLOOKUP(A144,Table_1__2[Column1],Table_1__2[Column2.1],"")</f>
        <v>80</v>
      </c>
      <c r="P144">
        <f>_xlfn.XLOOKUP(A144,Economic_Freedom_Index_31[Country],Economic_Freedom_Index_31[Rank],"")</f>
        <v>121</v>
      </c>
      <c r="Q144" t="str">
        <f>_xlfn.XLOOKUP(A144,Table_1__4[Column1.1],Table_1__4[Rank],"")</f>
        <v/>
      </c>
      <c r="R144">
        <f>_xlfn.XLOOKUP(A144,Table_1__3[Country],Table_1__3[Rank],"")</f>
        <v>101</v>
      </c>
      <c r="S144" t="str">
        <f>_xlfn.XLOOKUP(A144,Table_2[Country],Table_2[2022 rank'[3']],"")</f>
        <v/>
      </c>
      <c r="Y144" t="s">
        <v>2556</v>
      </c>
      <c r="Z144" t="s">
        <v>2572</v>
      </c>
      <c r="AA144" t="s">
        <v>284</v>
      </c>
      <c r="AS144" t="str">
        <v>Niger</v>
      </c>
      <c r="AU144" t="str">
        <v>China</v>
      </c>
    </row>
    <row r="145" spans="1:47" x14ac:dyDescent="0.25">
      <c r="A145" t="str">
        <v>Nigeria</v>
      </c>
      <c r="B145">
        <f>_xlfn.XLOOKUP(A145,Table_4[Column3],Table_4[Rank],"")</f>
        <v>104</v>
      </c>
      <c r="C145">
        <f>_xlfn.XLOOKUP(A145,GDP__in_US___per_capita_by_country_or__territory[Column1.1],GDP__in_US___per_capita_by_country_or__territory[Rank],"")</f>
        <v>145</v>
      </c>
      <c r="D145" t="str">
        <f>_xlfn.XLOOKUP(A145,mw_parser_output__sr_only_border_0_clip_rect_0_0_0_0__clip_path_polygon_0px_0px[Country or territory],mw_parser_output__sr_only_border_0_clip_rect_0_0_0_0__clip_path_polygon_0px_0px[Rank2],"")</f>
        <v/>
      </c>
      <c r="E145">
        <f>_xlfn.XLOOKUP(A145,World_Bank_Group__2022[Column1],World_Bank_Group__2022[Rank],"")</f>
        <v>198</v>
      </c>
      <c r="F145">
        <f>_xlfn.XLOOKUP(A145,Maternal_mortality_ratio_per_100_000_live_births__1[Column1.1],Maternal_mortality_ratio_per_100_000_live_births__1[Rank],"")</f>
        <v>183</v>
      </c>
      <c r="G145">
        <f>_xlfn.XLOOKUP(A145,Under_five_mortality__deaths_1_000_live_births__–_2020_estimates__1[Location.1],Under_five_mortality__deaths_1_000_live_births__–_2020_estimates__1[Rank],"")</f>
        <v>192</v>
      </c>
      <c r="H145">
        <f>_xlfn.XLOOKUP(A145,edit__The_Economist_Intelligence_Unit’s_quality_of_life_index__2005[Country or territory],edit__The_Economist_Intelligence_Unit’s_quality_of_life_index__2005[Rank],"")</f>
        <v>108</v>
      </c>
      <c r="I145">
        <f>_xlfn.XLOOKUP(A145,'Alphabetical Order'!$A$2:$A$216,'Alphabetical Order'!$B$2:$B$216,"")</f>
        <v>141</v>
      </c>
      <c r="J145">
        <f>_xlfn.XLOOKUP(A145,List_of_countries_and_territories_by_total_population[Location],List_of_countries_and_territories_by_total_population[Rank],"")</f>
        <v>6</v>
      </c>
      <c r="K145" t="str">
        <f>_xlfn.XLOOKUP(A145,Table_1[Country],Table_1[Overall Rank],"")</f>
        <v/>
      </c>
      <c r="L145" t="str">
        <f>_xlfn.XLOOKUP(A145,Table_1[Country],Table_1[Math Rank],"")</f>
        <v/>
      </c>
      <c r="M145" t="str">
        <f>_xlfn.XLOOKUP(A145,Table_1[Country],Table_1[Science Rank],"")</f>
        <v/>
      </c>
      <c r="N145" t="str">
        <f>_xlfn.XLOOKUP(A145,Table_1[Country],Table_1[Reading Rank],"")</f>
        <v/>
      </c>
      <c r="O145">
        <f>_xlfn.XLOOKUP(A145,Table_1__2[Column1],Table_1__2[Column2.1],"")</f>
        <v>112</v>
      </c>
      <c r="P145">
        <f>_xlfn.XLOOKUP(A145,Economic_Freedom_Index_31[Country],Economic_Freedom_Index_31[Rank],"")</f>
        <v>124</v>
      </c>
      <c r="Q145">
        <f>_xlfn.XLOOKUP(A145,Table_1__4[Column1.1],Table_1__4[Rank],"")</f>
        <v>100</v>
      </c>
      <c r="R145">
        <f>_xlfn.XLOOKUP(A145,Table_1__3[Country],Table_1__3[Rank],"")</f>
        <v>195</v>
      </c>
      <c r="S145" t="str">
        <f>_xlfn.XLOOKUP(A145,Table_2[Country],Table_2[2022 rank'[3']],"")</f>
        <v/>
      </c>
      <c r="Y145" t="s">
        <v>2556</v>
      </c>
      <c r="Z145" t="s">
        <v>2573</v>
      </c>
      <c r="AA145" t="s">
        <v>236</v>
      </c>
      <c r="AS145" t="str">
        <v>Nigeria</v>
      </c>
      <c r="AU145" t="str">
        <v>Colombia</v>
      </c>
    </row>
    <row r="146" spans="1:47" x14ac:dyDescent="0.25">
      <c r="A146" t="str">
        <v>North Korea</v>
      </c>
      <c r="B146">
        <f>_xlfn.XLOOKUP(A146,Table_4[Column3],Table_4[Rank],"")</f>
        <v>165</v>
      </c>
      <c r="C146" t="str">
        <f>_xlfn.XLOOKUP(A146,GDP__in_US___per_capita_by_country_or__territory[Column1.1],GDP__in_US___per_capita_by_country_or__territory[Rank],"")</f>
        <v/>
      </c>
      <c r="D146" t="str">
        <f>_xlfn.XLOOKUP(A146,mw_parser_output__sr_only_border_0_clip_rect_0_0_0_0__clip_path_polygon_0px_0px[Country or territory],mw_parser_output__sr_only_border_0_clip_rect_0_0_0_0__clip_path_polygon_0px_0px[Rank2],"")</f>
        <v/>
      </c>
      <c r="E146">
        <f>_xlfn.XLOOKUP(A146,World_Bank_Group__2022[Column1],World_Bank_Group__2022[Rank],"")</f>
        <v>97</v>
      </c>
      <c r="F146">
        <f>_xlfn.XLOOKUP(A146,Maternal_mortality_ratio_per_100_000_live_births__1[Column1.1],Maternal_mortality_ratio_per_100_000_live_births__1[Rank],"")</f>
        <v>120</v>
      </c>
      <c r="G146">
        <f>_xlfn.XLOOKUP(A146,Under_five_mortality__deaths_1_000_live_births__–_2020_estimates__1[Location.1],Under_five_mortality__deaths_1_000_live_births__–_2020_estimates__1[Rank],"")</f>
        <v>100</v>
      </c>
      <c r="H146" t="str">
        <f>_xlfn.XLOOKUP(A146,edit__The_Economist_Intelligence_Unit’s_quality_of_life_index__2005[Country or territory],edit__The_Economist_Intelligence_Unit’s_quality_of_life_index__2005[Rank],"")</f>
        <v/>
      </c>
      <c r="I146">
        <f>_xlfn.XLOOKUP(A146,'Alphabetical Order'!$A$2:$A$216,'Alphabetical Order'!$B$2:$B$216,"")</f>
        <v>142</v>
      </c>
      <c r="J146">
        <f>_xlfn.XLOOKUP(A146,List_of_countries_and_territories_by_total_population[Location],List_of_countries_and_territories_by_total_population[Rank],"")</f>
        <v>56</v>
      </c>
      <c r="K146" t="str">
        <f>_xlfn.XLOOKUP(A146,Table_1[Country],Table_1[Overall Rank],"")</f>
        <v/>
      </c>
      <c r="L146" t="str">
        <f>_xlfn.XLOOKUP(A146,Table_1[Country],Table_1[Math Rank],"")</f>
        <v/>
      </c>
      <c r="M146" t="str">
        <f>_xlfn.XLOOKUP(A146,Table_1[Country],Table_1[Science Rank],"")</f>
        <v/>
      </c>
      <c r="N146" t="str">
        <f>_xlfn.XLOOKUP(A146,Table_1[Country],Table_1[Reading Rank],"")</f>
        <v/>
      </c>
      <c r="O146">
        <f>_xlfn.XLOOKUP(A146,Table_1__2[Column1],Table_1__2[Column2.1],"")</f>
        <v>177</v>
      </c>
      <c r="P146">
        <f>_xlfn.XLOOKUP(A146,Economic_Freedom_Index_31[Country],Economic_Freedom_Index_31[Rank],"")</f>
        <v>177</v>
      </c>
      <c r="Q146">
        <f>_xlfn.XLOOKUP(A146,Table_1__4[Column1.1],Table_1__4[Rank],"")</f>
        <v>116</v>
      </c>
      <c r="R146">
        <f>_xlfn.XLOOKUP(A146,Table_1__3[Country],Table_1__3[Rank],"")</f>
        <v>167</v>
      </c>
      <c r="S146" t="str">
        <f>_xlfn.XLOOKUP(A146,Table_2[Country],Table_2[2022 rank'[3']],"")</f>
        <v/>
      </c>
      <c r="Y146" t="s">
        <v>2556</v>
      </c>
      <c r="Z146" t="s">
        <v>2574</v>
      </c>
      <c r="AA146" t="s">
        <v>285</v>
      </c>
      <c r="AS146" t="str">
        <v>North Korea</v>
      </c>
      <c r="AU146" t="str">
        <v>Colombia</v>
      </c>
    </row>
    <row r="147" spans="1:47" x14ac:dyDescent="0.25">
      <c r="A147" t="str">
        <v>North Macedonia</v>
      </c>
      <c r="B147">
        <f>_xlfn.XLOOKUP(A147,Table_4[Column3],Table_4[Rank],"")</f>
        <v>72</v>
      </c>
      <c r="C147" t="str">
        <f>_xlfn.XLOOKUP(A147,GDP__in_US___per_capita_by_country_or__territory[Column1.1],GDP__in_US___per_capita_by_country_or__territory[Rank],"")</f>
        <v/>
      </c>
      <c r="D147" t="str">
        <f>_xlfn.XLOOKUP(A147,mw_parser_output__sr_only_border_0_clip_rect_0_0_0_0__clip_path_polygon_0px_0px[Country or territory],mw_parser_output__sr_only_border_0_clip_rect_0_0_0_0__clip_path_polygon_0px_0px[Rank2],"")</f>
        <v/>
      </c>
      <c r="E147">
        <f>_xlfn.XLOOKUP(A147,World_Bank_Group__2022[Column1],World_Bank_Group__2022[Rank],"")</f>
        <v>86</v>
      </c>
      <c r="F147">
        <f>_xlfn.XLOOKUP(A147,Maternal_mortality_ratio_per_100_000_live_births__1[Column1.1],Maternal_mortality_ratio_per_100_000_live_births__1[Rank],"")</f>
        <v>8</v>
      </c>
      <c r="G147">
        <f>_xlfn.XLOOKUP(A147,Under_five_mortality__deaths_1_000_live_births__–_2020_estimates__1[Location.1],Under_five_mortality__deaths_1_000_live_births__–_2020_estimates__1[Rank],"")</f>
        <v>46</v>
      </c>
      <c r="H147">
        <f>_xlfn.XLOOKUP(A147,edit__The_Economist_Intelligence_Unit’s_quality_of_life_index__2005[Country or territory],edit__The_Economist_Intelligence_Unit’s_quality_of_life_index__2005[Rank],"")</f>
        <v>89</v>
      </c>
      <c r="I147">
        <f>_xlfn.XLOOKUP(A147,'Alphabetical Order'!$A$2:$A$216,'Alphabetical Order'!$B$2:$B$216,"")</f>
        <v>143</v>
      </c>
      <c r="J147">
        <f>_xlfn.XLOOKUP(A147,List_of_countries_and_territories_by_total_population[Location],List_of_countries_and_territories_by_total_population[Rank],"")</f>
        <v>150</v>
      </c>
      <c r="K147">
        <f>_xlfn.XLOOKUP(A147,Table_1[Country],Table_1[Overall Rank],"")</f>
        <v>68</v>
      </c>
      <c r="L147">
        <f>_xlfn.XLOOKUP(A147,Table_1[Country],Table_1[Math Rank],"")</f>
        <v>61</v>
      </c>
      <c r="M147">
        <f>_xlfn.XLOOKUP(A147,Table_1[Country],Table_1[Science Rank],"")</f>
        <v>68</v>
      </c>
      <c r="N147">
        <f>_xlfn.XLOOKUP(A147,Table_1[Country],Table_1[Reading Rank],"")</f>
        <v>71</v>
      </c>
      <c r="O147">
        <f>_xlfn.XLOOKUP(A147,Table_1__2[Column1],Table_1__2[Column2.1],"")</f>
        <v>36</v>
      </c>
      <c r="P147">
        <f>_xlfn.XLOOKUP(A147,Economic_Freedom_Index_31[Country],Economic_Freedom_Index_31[Rank],"")</f>
        <v>53</v>
      </c>
      <c r="Q147">
        <f>_xlfn.XLOOKUP(A147,Table_1__4[Column1.1],Table_1__4[Rank],"")</f>
        <v>21</v>
      </c>
      <c r="R147">
        <f>_xlfn.XLOOKUP(A147,Table_1__3[Country],Table_1__3[Rank],"")</f>
        <v>172</v>
      </c>
      <c r="S147">
        <f>_xlfn.XLOOKUP(A147,Table_2[Country],Table_2[2022 rank'[3']],"")</f>
        <v>39</v>
      </c>
      <c r="Y147" t="s">
        <v>2556</v>
      </c>
      <c r="Z147" t="s">
        <v>2575</v>
      </c>
      <c r="AA147" t="s">
        <v>208</v>
      </c>
      <c r="AS147" t="str">
        <v>North Macedonia</v>
      </c>
      <c r="AU147" t="str">
        <v>Colombia</v>
      </c>
    </row>
    <row r="148" spans="1:47" x14ac:dyDescent="0.25">
      <c r="A148" t="str">
        <v>Norway</v>
      </c>
      <c r="B148">
        <f>_xlfn.XLOOKUP(A148,Table_4[Column3],Table_4[Rank],"")</f>
        <v>1</v>
      </c>
      <c r="C148">
        <f>_xlfn.XLOOKUP(A148,GDP__in_US___per_capita_by_country_or__territory[Column1.1],GDP__in_US___per_capita_by_country_or__territory[Rank],"")</f>
        <v>3</v>
      </c>
      <c r="D148">
        <f>_xlfn.XLOOKUP(A148,mw_parser_output__sr_only_border_0_clip_rect_0_0_0_0__clip_path_polygon_0px_0px[Country or territory],mw_parser_output__sr_only_border_0_clip_rect_0_0_0_0__clip_path_polygon_0px_0px[Rank2],"")</f>
        <v>2</v>
      </c>
      <c r="E148">
        <f>_xlfn.XLOOKUP(A148,World_Bank_Group__2022[Column1],World_Bank_Group__2022[Rank],"")</f>
        <v>18</v>
      </c>
      <c r="F148">
        <f>_xlfn.XLOOKUP(A148,Maternal_mortality_ratio_per_100_000_live_births__1[Column1.1],Maternal_mortality_ratio_per_100_000_live_births__1[Rank],"")</f>
        <v>2</v>
      </c>
      <c r="G148">
        <f>_xlfn.XLOOKUP(A148,Under_five_mortality__deaths_1_000_live_births__–_2020_estimates__1[Location.1],Under_five_mortality__deaths_1_000_live_births__–_2020_estimates__1[Rank],"")</f>
        <v>4</v>
      </c>
      <c r="H148">
        <f>_xlfn.XLOOKUP(A148,edit__The_Economist_Intelligence_Unit’s_quality_of_life_index__2005[Country or territory],edit__The_Economist_Intelligence_Unit’s_quality_of_life_index__2005[Rank],"")</f>
        <v>3</v>
      </c>
      <c r="I148">
        <f>_xlfn.XLOOKUP(A148,'Alphabetical Order'!$A$2:$A$216,'Alphabetical Order'!$B$2:$B$216,"")</f>
        <v>144</v>
      </c>
      <c r="J148">
        <f>_xlfn.XLOOKUP(A148,List_of_countries_and_territories_by_total_population[Location],List_of_countries_and_territories_by_total_population[Rank],"")</f>
        <v>118</v>
      </c>
      <c r="K148">
        <f>_xlfn.XLOOKUP(A148,Table_1[Country],Table_1[Overall Rank],"")</f>
        <v>32</v>
      </c>
      <c r="L148">
        <f>_xlfn.XLOOKUP(A148,Table_1[Country],Table_1[Math Rank],"")</f>
        <v>32</v>
      </c>
      <c r="M148">
        <f>_xlfn.XLOOKUP(A148,Table_1[Country],Table_1[Science Rank],"")</f>
        <v>32</v>
      </c>
      <c r="N148">
        <f>_xlfn.XLOOKUP(A148,Table_1[Country],Table_1[Reading Rank],"")</f>
        <v>24</v>
      </c>
      <c r="O148">
        <f>_xlfn.XLOOKUP(A148,Table_1__2[Column1],Table_1__2[Column2.1],"")</f>
        <v>1</v>
      </c>
      <c r="P148">
        <f>_xlfn.XLOOKUP(A148,Economic_Freedom_Index_31[Country],Economic_Freedom_Index_31[Rank],"")</f>
        <v>12</v>
      </c>
      <c r="Q148">
        <f>_xlfn.XLOOKUP(A148,Table_1__4[Column1.1],Table_1__4[Rank],"")</f>
        <v>11</v>
      </c>
      <c r="R148">
        <f>_xlfn.XLOOKUP(A148,Table_1__3[Country],Table_1__3[Rank],"")</f>
        <v>42</v>
      </c>
      <c r="S148">
        <f>_xlfn.XLOOKUP(A148,Table_2[Country],Table_2[2022 rank'[3']],"")</f>
        <v>11</v>
      </c>
      <c r="Y148" t="s">
        <v>2556</v>
      </c>
      <c r="Z148" t="s">
        <v>2576</v>
      </c>
      <c r="AA148" t="s">
        <v>283</v>
      </c>
      <c r="AS148" t="str">
        <v>Norway</v>
      </c>
      <c r="AU148" t="str">
        <v>Colombia</v>
      </c>
    </row>
    <row r="149" spans="1:47" x14ac:dyDescent="0.25">
      <c r="A149" t="str">
        <v>Oman</v>
      </c>
      <c r="B149">
        <f>_xlfn.XLOOKUP(A149,Table_4[Column3],Table_4[Rank],"")</f>
        <v>119</v>
      </c>
      <c r="C149">
        <f>_xlfn.XLOOKUP(A149,GDP__in_US___per_capita_by_country_or__territory[Column1.1],GDP__in_US___per_capita_by_country_or__territory[Rank],"")</f>
        <v>46</v>
      </c>
      <c r="D149">
        <f>_xlfn.XLOOKUP(A149,mw_parser_output__sr_only_border_0_clip_rect_0_0_0_0__clip_path_polygon_0px_0px[Country or territory],mw_parser_output__sr_only_border_0_clip_rect_0_0_0_0__clip_path_polygon_0px_0px[Rank2],"")</f>
        <v>47</v>
      </c>
      <c r="E149">
        <f>_xlfn.XLOOKUP(A149,World_Bank_Group__2022[Column1],World_Bank_Group__2022[Rank],"")</f>
        <v>93</v>
      </c>
      <c r="F149">
        <f>_xlfn.XLOOKUP(A149,Maternal_mortality_ratio_per_100_000_live_births__1[Column1.1],Maternal_mortality_ratio_per_100_000_live_births__1[Rank],"")</f>
        <v>57</v>
      </c>
      <c r="G149">
        <f>_xlfn.XLOOKUP(A149,Under_five_mortality__deaths_1_000_live_births__–_2020_estimates__1[Location.1],Under_five_mortality__deaths_1_000_live_births__–_2020_estimates__1[Rank],"")</f>
        <v>72</v>
      </c>
      <c r="H149">
        <f>_xlfn.XLOOKUP(A149,edit__The_Economist_Intelligence_Unit’s_quality_of_life_index__2005[Country or territory],edit__The_Economist_Intelligence_Unit’s_quality_of_life_index__2005[Rank],"")</f>
        <v>67</v>
      </c>
      <c r="I149">
        <f>_xlfn.XLOOKUP(A149,'Alphabetical Order'!$A$2:$A$216,'Alphabetical Order'!$B$2:$B$216,"")</f>
        <v>145</v>
      </c>
      <c r="J149">
        <f>_xlfn.XLOOKUP(A149,List_of_countries_and_territories_by_total_population[Location],List_of_countries_and_territories_by_total_population[Rank],"")</f>
        <v>125</v>
      </c>
      <c r="K149" t="str">
        <f>_xlfn.XLOOKUP(A149,Table_1[Country],Table_1[Overall Rank],"")</f>
        <v/>
      </c>
      <c r="L149" t="str">
        <f>_xlfn.XLOOKUP(A149,Table_1[Country],Table_1[Math Rank],"")</f>
        <v/>
      </c>
      <c r="M149" t="str">
        <f>_xlfn.XLOOKUP(A149,Table_1[Country],Table_1[Science Rank],"")</f>
        <v/>
      </c>
      <c r="N149" t="str">
        <f>_xlfn.XLOOKUP(A149,Table_1[Country],Table_1[Reading Rank],"")</f>
        <v/>
      </c>
      <c r="O149">
        <f>_xlfn.XLOOKUP(A149,Table_1__2[Column1],Table_1__2[Column2.1],"")</f>
        <v>137</v>
      </c>
      <c r="P149">
        <f>_xlfn.XLOOKUP(A149,Economic_Freedom_Index_31[Country],Economic_Freedom_Index_31[Rank],"")</f>
        <v>108</v>
      </c>
      <c r="Q149">
        <f>_xlfn.XLOOKUP(A149,Table_1__4[Column1.1],Table_1__4[Rank],"")</f>
        <v>105</v>
      </c>
      <c r="R149">
        <f>_xlfn.XLOOKUP(A149,Table_1__3[Country],Table_1__3[Rank],"")</f>
        <v>129</v>
      </c>
      <c r="S149" t="str">
        <f>_xlfn.XLOOKUP(A149,Table_2[Country],Table_2[2022 rank'[3']],"")</f>
        <v/>
      </c>
      <c r="Y149" t="s">
        <v>2556</v>
      </c>
      <c r="Z149" t="s">
        <v>2577</v>
      </c>
      <c r="AA149" t="s">
        <v>240</v>
      </c>
      <c r="AS149" t="str">
        <v>Oman</v>
      </c>
      <c r="AU149" t="str">
        <v>Comoros</v>
      </c>
    </row>
    <row r="150" spans="1:47" x14ac:dyDescent="0.25">
      <c r="A150" t="str">
        <v>Pacific island small states</v>
      </c>
      <c r="B150" t="str">
        <f>_xlfn.XLOOKUP(A150,Table_4[Column3],Table_4[Rank],"")</f>
        <v/>
      </c>
      <c r="C150" t="str">
        <f>_xlfn.XLOOKUP(A150,GDP__in_US___per_capita_by_country_or__territory[Column1.1],GDP__in_US___per_capita_by_country_or__territory[Rank],"")</f>
        <v/>
      </c>
      <c r="D150" t="str">
        <f>_xlfn.XLOOKUP(A150,mw_parser_output__sr_only_border_0_clip_rect_0_0_0_0__clip_path_polygon_0px_0px[Country or territory],mw_parser_output__sr_only_border_0_clip_rect_0_0_0_0__clip_path_polygon_0px_0px[Rank2],"")</f>
        <v/>
      </c>
      <c r="E150">
        <f>_xlfn.XLOOKUP(A150,World_Bank_Group__2022[Column1],World_Bank_Group__2022[Rank],"")</f>
        <v>134</v>
      </c>
      <c r="F150" t="str">
        <f>_xlfn.XLOOKUP(A150,Maternal_mortality_ratio_per_100_000_live_births__1[Column1.1],Maternal_mortality_ratio_per_100_000_live_births__1[Rank],"")</f>
        <v/>
      </c>
      <c r="G150" t="str">
        <f>_xlfn.XLOOKUP(A150,Under_five_mortality__deaths_1_000_live_births__–_2020_estimates__1[Location.1],Under_five_mortality__deaths_1_000_live_births__–_2020_estimates__1[Rank],"")</f>
        <v/>
      </c>
      <c r="H150" t="str">
        <f>_xlfn.XLOOKUP(A150,edit__The_Economist_Intelligence_Unit’s_quality_of_life_index__2005[Country or territory],edit__The_Economist_Intelligence_Unit’s_quality_of_life_index__2005[Rank],"")</f>
        <v/>
      </c>
      <c r="I150">
        <f>_xlfn.XLOOKUP(A150,'Alphabetical Order'!$A$2:$A$216,'Alphabetical Order'!$B$2:$B$216,"")</f>
        <v>146</v>
      </c>
      <c r="J150" t="str">
        <f>_xlfn.XLOOKUP(A150,List_of_countries_and_territories_by_total_population[Location],List_of_countries_and_territories_by_total_population[Rank],"")</f>
        <v/>
      </c>
      <c r="K150" t="str">
        <f>_xlfn.XLOOKUP(A150,Table_1[Country],Table_1[Overall Rank],"")</f>
        <v/>
      </c>
      <c r="L150" t="str">
        <f>_xlfn.XLOOKUP(A150,Table_1[Country],Table_1[Math Rank],"")</f>
        <v/>
      </c>
      <c r="M150" t="str">
        <f>_xlfn.XLOOKUP(A150,Table_1[Country],Table_1[Science Rank],"")</f>
        <v/>
      </c>
      <c r="N150" t="str">
        <f>_xlfn.XLOOKUP(A150,Table_1[Country],Table_1[Reading Rank],"")</f>
        <v/>
      </c>
      <c r="O150" t="str">
        <f>_xlfn.XLOOKUP(A150,Table_1__2[Column1],Table_1__2[Column2.1],"")</f>
        <v/>
      </c>
      <c r="P150" t="str">
        <f>_xlfn.XLOOKUP(A150,Economic_Freedom_Index_31[Country],Economic_Freedom_Index_31[Rank],"")</f>
        <v/>
      </c>
      <c r="Q150" t="str">
        <f>_xlfn.XLOOKUP(A150,Table_1__4[Column1.1],Table_1__4[Rank],"")</f>
        <v/>
      </c>
      <c r="R150" t="str">
        <f>_xlfn.XLOOKUP(A150,Table_1__3[Country],Table_1__3[Rank],"")</f>
        <v/>
      </c>
      <c r="S150" t="str">
        <f>_xlfn.XLOOKUP(A150,Table_2[Country],Table_2[2022 rank'[3']],"")</f>
        <v/>
      </c>
      <c r="Y150" t="s">
        <v>2556</v>
      </c>
      <c r="Z150" t="s">
        <v>2578</v>
      </c>
      <c r="AA150" t="s">
        <v>292</v>
      </c>
      <c r="AS150" t="str">
        <v>Pacific island small states</v>
      </c>
      <c r="AU150" t="str">
        <v>Comoros</v>
      </c>
    </row>
    <row r="151" spans="1:47" x14ac:dyDescent="0.25">
      <c r="A151" t="str">
        <v>Pakistan</v>
      </c>
      <c r="B151">
        <f>_xlfn.XLOOKUP(A151,Table_4[Column3],Table_4[Rank],"")</f>
        <v>118</v>
      </c>
      <c r="C151">
        <f>_xlfn.XLOOKUP(A151,GDP__in_US___per_capita_by_country_or__territory[Column1.1],GDP__in_US___per_capita_by_country_or__territory[Rank],"")</f>
        <v>161</v>
      </c>
      <c r="D151">
        <f>_xlfn.XLOOKUP(A151,mw_parser_output__sr_only_border_0_clip_rect_0_0_0_0__clip_path_polygon_0px_0px[Country or territory],mw_parser_output__sr_only_border_0_clip_rect_0_0_0_0__clip_path_polygon_0px_0px[Rank2],"")</f>
        <v>140</v>
      </c>
      <c r="E151">
        <f>_xlfn.XLOOKUP(A151,World_Bank_Group__2022[Column1],World_Bank_Group__2022[Rank],"")</f>
        <v>152</v>
      </c>
      <c r="F151">
        <f>_xlfn.XLOOKUP(A151,Maternal_mortality_ratio_per_100_000_live_births__1[Column1.1],Maternal_mortality_ratio_per_100_000_live_births__1[Rank],"")</f>
        <v>132</v>
      </c>
      <c r="G151">
        <f>_xlfn.XLOOKUP(A151,Under_five_mortality__deaths_1_000_live_births__–_2020_estimates__1[Location.1],Under_five_mortality__deaths_1_000_live_births__–_2020_estimates__1[Rank],"")</f>
        <v>172</v>
      </c>
      <c r="H151">
        <f>_xlfn.XLOOKUP(A151,edit__The_Economist_Intelligence_Unit’s_quality_of_life_index__2005[Country or territory],edit__The_Economist_Intelligence_Unit’s_quality_of_life_index__2005[Rank],"")</f>
        <v>93</v>
      </c>
      <c r="I151">
        <f>_xlfn.XLOOKUP(A151,'Alphabetical Order'!$A$2:$A$216,'Alphabetical Order'!$B$2:$B$216,"")</f>
        <v>147</v>
      </c>
      <c r="J151">
        <f>_xlfn.XLOOKUP(A151,List_of_countries_and_territories_by_total_population[Location],List_of_countries_and_territories_by_total_population[Rank],"")</f>
        <v>5</v>
      </c>
      <c r="K151" t="str">
        <f>_xlfn.XLOOKUP(A151,Table_1[Country],Table_1[Overall Rank],"")</f>
        <v/>
      </c>
      <c r="L151" t="str">
        <f>_xlfn.XLOOKUP(A151,Table_1[Country],Table_1[Math Rank],"")</f>
        <v/>
      </c>
      <c r="M151" t="str">
        <f>_xlfn.XLOOKUP(A151,Table_1[Country],Table_1[Science Rank],"")</f>
        <v/>
      </c>
      <c r="N151" t="str">
        <f>_xlfn.XLOOKUP(A151,Table_1[Country],Table_1[Reading Rank],"")</f>
        <v/>
      </c>
      <c r="O151">
        <f>_xlfn.XLOOKUP(A151,Table_1__2[Column1],Table_1__2[Column2.1],"")</f>
        <v>152</v>
      </c>
      <c r="P151">
        <f>_xlfn.XLOOKUP(A151,Economic_Freedom_Index_31[Country],Economic_Freedom_Index_31[Rank],"")</f>
        <v>152</v>
      </c>
      <c r="Q151" t="str">
        <f>_xlfn.XLOOKUP(A151,Table_1__4[Column1.1],Table_1__4[Rank],"")</f>
        <v/>
      </c>
      <c r="R151">
        <f>_xlfn.XLOOKUP(A151,Table_1__3[Country],Table_1__3[Rank],"")</f>
        <v>214</v>
      </c>
      <c r="S151" t="str">
        <f>_xlfn.XLOOKUP(A151,Table_2[Country],Table_2[2022 rank'[3']],"")</f>
        <v/>
      </c>
      <c r="Y151" t="s">
        <v>2556</v>
      </c>
      <c r="Z151" t="s">
        <v>2579</v>
      </c>
      <c r="AA151" t="s">
        <v>289</v>
      </c>
      <c r="AS151" t="str">
        <v>Pakistan</v>
      </c>
      <c r="AU151" t="str">
        <v>Comoros</v>
      </c>
    </row>
    <row r="152" spans="1:47" x14ac:dyDescent="0.25">
      <c r="A152" t="str">
        <v>Palau</v>
      </c>
      <c r="B152" t="str">
        <f>_xlfn.XLOOKUP(A152,Table_4[Column3],Table_4[Rank],"")</f>
        <v/>
      </c>
      <c r="C152">
        <f>_xlfn.XLOOKUP(A152,GDP__in_US___per_capita_by_country_or__territory[Column1.1],GDP__in_US___per_capita_by_country_or__territory[Rank],"")</f>
        <v>66</v>
      </c>
      <c r="D152">
        <f>_xlfn.XLOOKUP(A152,mw_parser_output__sr_only_border_0_clip_rect_0_0_0_0__clip_path_polygon_0px_0px[Country or territory],mw_parser_output__sr_only_border_0_clip_rect_0_0_0_0__clip_path_polygon_0px_0px[Rank2],"")</f>
        <v>57</v>
      </c>
      <c r="E152" t="str">
        <f>_xlfn.XLOOKUP(A152,World_Bank_Group__2022[Column1],World_Bank_Group__2022[Rank],"")</f>
        <v/>
      </c>
      <c r="F152" t="str">
        <f>_xlfn.XLOOKUP(A152,Maternal_mortality_ratio_per_100_000_live_births__1[Column1.1],Maternal_mortality_ratio_per_100_000_live_births__1[Rank],"")</f>
        <v/>
      </c>
      <c r="G152">
        <f>_xlfn.XLOOKUP(A152,Under_five_mortality__deaths_1_000_live_births__–_2020_estimates__1[Location.1],Under_five_mortality__deaths_1_000_live_births__–_2020_estimates__1[Rank],"")</f>
        <v>105</v>
      </c>
      <c r="H152" t="str">
        <f>_xlfn.XLOOKUP(A152,edit__The_Economist_Intelligence_Unit’s_quality_of_life_index__2005[Country or territory],edit__The_Economist_Intelligence_Unit’s_quality_of_life_index__2005[Rank],"")</f>
        <v/>
      </c>
      <c r="I152">
        <f>_xlfn.XLOOKUP(A152,'Alphabetical Order'!$A$2:$A$216,'Alphabetical Order'!$B$2:$B$216,"")</f>
        <v>148</v>
      </c>
      <c r="J152">
        <f>_xlfn.XLOOKUP(A152,List_of_countries_and_territories_by_total_population[Location],List_of_countries_and_territories_by_total_population[Rank],"")</f>
        <v>222</v>
      </c>
      <c r="K152" t="str">
        <f>_xlfn.XLOOKUP(A152,Table_1[Country],Table_1[Overall Rank],"")</f>
        <v/>
      </c>
      <c r="L152" t="str">
        <f>_xlfn.XLOOKUP(A152,Table_1[Country],Table_1[Math Rank],"")</f>
        <v/>
      </c>
      <c r="M152" t="str">
        <f>_xlfn.XLOOKUP(A152,Table_1[Country],Table_1[Science Rank],"")</f>
        <v/>
      </c>
      <c r="N152" t="str">
        <f>_xlfn.XLOOKUP(A152,Table_1[Country],Table_1[Reading Rank],"")</f>
        <v/>
      </c>
      <c r="O152" t="str">
        <f>_xlfn.XLOOKUP(A152,Table_1__2[Column1],Table_1__2[Column2.1],"")</f>
        <v/>
      </c>
      <c r="P152" t="str">
        <f>_xlfn.XLOOKUP(A152,Economic_Freedom_Index_31[Country],Economic_Freedom_Index_31[Rank],"")</f>
        <v/>
      </c>
      <c r="Q152" t="str">
        <f>_xlfn.XLOOKUP(A152,Table_1__4[Column1.1],Table_1__4[Rank],"")</f>
        <v/>
      </c>
      <c r="R152">
        <f>_xlfn.XLOOKUP(A152,Table_1__3[Country],Table_1__3[Rank],"")</f>
        <v>24</v>
      </c>
      <c r="S152" t="str">
        <f>_xlfn.XLOOKUP(A152,Table_2[Country],Table_2[2022 rank'[3']],"")</f>
        <v/>
      </c>
      <c r="Y152" t="s">
        <v>2556</v>
      </c>
      <c r="Z152" t="s">
        <v>2580</v>
      </c>
      <c r="AA152" t="s">
        <v>243</v>
      </c>
      <c r="AS152" t="str">
        <v>Palau</v>
      </c>
      <c r="AU152" t="str">
        <v>Comoros</v>
      </c>
    </row>
    <row r="153" spans="1:47" x14ac:dyDescent="0.25">
      <c r="A153" t="str">
        <v>Palestine</v>
      </c>
      <c r="B153">
        <f>_xlfn.XLOOKUP(A153,Table_4[Column3],Table_4[Rank],"")</f>
        <v>115</v>
      </c>
      <c r="C153">
        <f>_xlfn.XLOOKUP(A153,GDP__in_US___per_capita_by_country_or__territory[Column1.1],GDP__in_US___per_capita_by_country_or__territory[Rank],"")</f>
        <v>132</v>
      </c>
      <c r="D153">
        <f>_xlfn.XLOOKUP(A153,mw_parser_output__sr_only_border_0_clip_rect_0_0_0_0__clip_path_polygon_0px_0px[Country or territory],mw_parser_output__sr_only_border_0_clip_rect_0_0_0_0__clip_path_polygon_0px_0px[Rank2],"")</f>
        <v>92</v>
      </c>
      <c r="E153">
        <f>_xlfn.XLOOKUP(A153,World_Bank_Group__2022[Column1],World_Bank_Group__2022[Rank],"")</f>
        <v>100</v>
      </c>
      <c r="F153">
        <f>_xlfn.XLOOKUP(A153,Maternal_mortality_ratio_per_100_000_live_births__1[Column1.1],Maternal_mortality_ratio_per_100_000_live_births__1[Rank],"")</f>
        <v>61</v>
      </c>
      <c r="G153" t="str">
        <f>_xlfn.XLOOKUP(A153,Under_five_mortality__deaths_1_000_live_births__–_2020_estimates__1[Location.1],Under_five_mortality__deaths_1_000_live_births__–_2020_estimates__1[Rank],"")</f>
        <v/>
      </c>
      <c r="H153" t="str">
        <f>_xlfn.XLOOKUP(A153,edit__The_Economist_Intelligence_Unit’s_quality_of_life_index__2005[Country or territory],edit__The_Economist_Intelligence_Unit’s_quality_of_life_index__2005[Rank],"")</f>
        <v/>
      </c>
      <c r="I153">
        <f>_xlfn.XLOOKUP(A153,'Alphabetical Order'!$A$2:$A$216,'Alphabetical Order'!$B$2:$B$216,"")</f>
        <v>149</v>
      </c>
      <c r="J153">
        <f>_xlfn.XLOOKUP(A153,List_of_countries_and_territories_by_total_population[Location],List_of_countries_and_territories_by_total_population[Rank],"")</f>
        <v>120</v>
      </c>
      <c r="K153">
        <f>_xlfn.XLOOKUP(A153,Table_1[Country],Table_1[Overall Rank],"")</f>
        <v>72</v>
      </c>
      <c r="L153">
        <f>_xlfn.XLOOKUP(A153,Table_1[Country],Table_1[Math Rank],"")</f>
        <v>69</v>
      </c>
      <c r="M153">
        <f>_xlfn.XLOOKUP(A153,Table_1[Country],Table_1[Science Rank],"")</f>
        <v>74</v>
      </c>
      <c r="N153">
        <f>_xlfn.XLOOKUP(A153,Table_1[Country],Table_1[Reading Rank],"")</f>
        <v>75</v>
      </c>
      <c r="O153">
        <f>_xlfn.XLOOKUP(A153,Table_1__2[Column1],Table_1__2[Column2.1],"")</f>
        <v>157</v>
      </c>
      <c r="P153" t="str">
        <f>_xlfn.XLOOKUP(A153,Economic_Freedom_Index_31[Country],Economic_Freedom_Index_31[Rank],"")</f>
        <v/>
      </c>
      <c r="Q153" t="str">
        <f>_xlfn.XLOOKUP(A153,Table_1__4[Column1.1],Table_1__4[Rank],"")</f>
        <v/>
      </c>
      <c r="R153">
        <f>_xlfn.XLOOKUP(A153,Table_1__3[Country],Table_1__3[Rank],"")</f>
        <v>135</v>
      </c>
      <c r="S153" t="str">
        <f>_xlfn.XLOOKUP(A153,Table_2[Country],Table_2[2022 rank'[3']],"")</f>
        <v/>
      </c>
      <c r="Y153" t="s">
        <v>2556</v>
      </c>
      <c r="Z153" t="s">
        <v>2581</v>
      </c>
      <c r="AA153" t="s">
        <v>276</v>
      </c>
      <c r="AS153" t="str">
        <v>Palestine</v>
      </c>
      <c r="AU153" t="str">
        <v>Congo</v>
      </c>
    </row>
    <row r="154" spans="1:47" x14ac:dyDescent="0.25">
      <c r="A154" t="str">
        <v>Panama</v>
      </c>
      <c r="B154">
        <f>_xlfn.XLOOKUP(A154,Table_4[Column3],Table_4[Rank],"")</f>
        <v>48</v>
      </c>
      <c r="C154">
        <f>_xlfn.XLOOKUP(A154,GDP__in_US___per_capita_by_country_or__territory[Column1.1],GDP__in_US___per_capita_by_country_or__territory[Rank],"")</f>
        <v>61</v>
      </c>
      <c r="D154" t="str">
        <f>_xlfn.XLOOKUP(A154,mw_parser_output__sr_only_border_0_clip_rect_0_0_0_0__clip_path_polygon_0px_0px[Country or territory],mw_parser_output__sr_only_border_0_clip_rect_0_0_0_0__clip_path_polygon_0px_0px[Rank2],"")</f>
        <v/>
      </c>
      <c r="E154">
        <f>_xlfn.XLOOKUP(A154,World_Bank_Group__2022[Column1],World_Bank_Group__2022[Rank],"")</f>
        <v>63</v>
      </c>
      <c r="F154">
        <f>_xlfn.XLOOKUP(A154,Maternal_mortality_ratio_per_100_000_live_births__1[Column1.1],Maternal_mortality_ratio_per_100_000_live_births__1[Rank],"")</f>
        <v>90</v>
      </c>
      <c r="G154">
        <f>_xlfn.XLOOKUP(A154,Under_five_mortality__deaths_1_000_live_births__–_2020_estimates__1[Location.1],Under_five_mortality__deaths_1_000_live_births__–_2020_estimates__1[Rank],"")</f>
        <v>91</v>
      </c>
      <c r="H154">
        <f>_xlfn.XLOOKUP(A154,edit__The_Economist_Intelligence_Unit’s_quality_of_life_index__2005[Country or territory],edit__The_Economist_Intelligence_Unit’s_quality_of_life_index__2005[Rank],"")</f>
        <v>47</v>
      </c>
      <c r="I154">
        <f>_xlfn.XLOOKUP(A154,'Alphabetical Order'!$A$2:$A$216,'Alphabetical Order'!$B$2:$B$216,"")</f>
        <v>150</v>
      </c>
      <c r="J154">
        <f>_xlfn.XLOOKUP(A154,List_of_countries_and_territories_by_total_population[Location],List_of_countries_and_territories_by_total_population[Rank],"")</f>
        <v>129</v>
      </c>
      <c r="K154">
        <f>_xlfn.XLOOKUP(A154,Table_1[Country],Table_1[Overall Rank],"")</f>
        <v>67</v>
      </c>
      <c r="L154">
        <f>_xlfn.XLOOKUP(A154,Table_1[Country],Table_1[Math Rank],"")</f>
        <v>74</v>
      </c>
      <c r="M154">
        <f>_xlfn.XLOOKUP(A154,Table_1[Country],Table_1[Science Rank],"")</f>
        <v>65</v>
      </c>
      <c r="N154">
        <f>_xlfn.XLOOKUP(A154,Table_1[Country],Table_1[Reading Rank],"")</f>
        <v>59</v>
      </c>
      <c r="O154">
        <f>_xlfn.XLOOKUP(A154,Table_1__2[Column1],Table_1__2[Column2.1],"")</f>
        <v>83</v>
      </c>
      <c r="P154">
        <f>_xlfn.XLOOKUP(A154,Economic_Freedom_Index_31[Country],Economic_Freedom_Index_31[Rank],"")</f>
        <v>56</v>
      </c>
      <c r="Q154" t="str">
        <f>_xlfn.XLOOKUP(A154,Table_1__4[Column1.1],Table_1__4[Rank],"")</f>
        <v/>
      </c>
      <c r="R154">
        <f>_xlfn.XLOOKUP(A154,Table_1__3[Country],Table_1__3[Rank],"")</f>
        <v>88</v>
      </c>
      <c r="S154" t="str">
        <f>_xlfn.XLOOKUP(A154,Table_2[Country],Table_2[2022 rank'[3']],"")</f>
        <v/>
      </c>
      <c r="Y154" t="s">
        <v>2556</v>
      </c>
      <c r="Z154" t="s">
        <v>2582</v>
      </c>
      <c r="AA154" t="s">
        <v>287</v>
      </c>
      <c r="AS154" t="str">
        <v>Panama</v>
      </c>
      <c r="AU154" t="str">
        <v>Congo</v>
      </c>
    </row>
    <row r="155" spans="1:47" x14ac:dyDescent="0.25">
      <c r="A155" t="str">
        <v>Papua New Guinea</v>
      </c>
      <c r="B155">
        <f>_xlfn.XLOOKUP(A155,Table_4[Column3],Table_4[Rank],"")</f>
        <v>72</v>
      </c>
      <c r="C155" t="str">
        <f>_xlfn.XLOOKUP(A155,GDP__in_US___per_capita_by_country_or__territory[Column1.1],GDP__in_US___per_capita_by_country_or__territory[Rank],"")</f>
        <v/>
      </c>
      <c r="D155">
        <f>_xlfn.XLOOKUP(A155,mw_parser_output__sr_only_border_0_clip_rect_0_0_0_0__clip_path_polygon_0px_0px[Country or territory],mw_parser_output__sr_only_border_0_clip_rect_0_0_0_0__clip_path_polygon_0px_0px[Rank2],"")</f>
        <v>132</v>
      </c>
      <c r="E155">
        <f>_xlfn.XLOOKUP(A155,World_Bank_Group__2022[Column1],World_Bank_Group__2022[Rank],"")</f>
        <v>154</v>
      </c>
      <c r="F155">
        <f>_xlfn.XLOOKUP(A155,Maternal_mortality_ratio_per_100_000_live_births__1[Column1.1],Maternal_mortality_ratio_per_100_000_live_births__1[Rank],"")</f>
        <v>139</v>
      </c>
      <c r="G155">
        <f>_xlfn.XLOOKUP(A155,Under_five_mortality__deaths_1_000_live_births__–_2020_estimates__1[Location.1],Under_five_mortality__deaths_1_000_live_births__–_2020_estimates__1[Rank],"")</f>
        <v>151</v>
      </c>
      <c r="H155" t="str">
        <f>_xlfn.XLOOKUP(A155,edit__The_Economist_Intelligence_Unit’s_quality_of_life_index__2005[Country or territory],edit__The_Economist_Intelligence_Unit’s_quality_of_life_index__2005[Rank],"")</f>
        <v/>
      </c>
      <c r="I155">
        <f>_xlfn.XLOOKUP(A155,'Alphabetical Order'!$A$2:$A$216,'Alphabetical Order'!$B$2:$B$216,"")</f>
        <v>151</v>
      </c>
      <c r="J155">
        <f>_xlfn.XLOOKUP(A155,List_of_countries_and_territories_by_total_population[Location],List_of_countries_and_territories_by_total_population[Rank],"")</f>
        <v>84</v>
      </c>
      <c r="K155" t="str">
        <f>_xlfn.XLOOKUP(A155,Table_1[Country],Table_1[Overall Rank],"")</f>
        <v/>
      </c>
      <c r="L155" t="str">
        <f>_xlfn.XLOOKUP(A155,Table_1[Country],Table_1[Math Rank],"")</f>
        <v/>
      </c>
      <c r="M155" t="str">
        <f>_xlfn.XLOOKUP(A155,Table_1[Country],Table_1[Science Rank],"")</f>
        <v/>
      </c>
      <c r="N155" t="str">
        <f>_xlfn.XLOOKUP(A155,Table_1[Country],Table_1[Reading Rank],"")</f>
        <v/>
      </c>
      <c r="O155">
        <f>_xlfn.XLOOKUP(A155,Table_1__2[Column1],Table_1__2[Column2.1],"")</f>
        <v>91</v>
      </c>
      <c r="P155">
        <f>_xlfn.XLOOKUP(A155,Economic_Freedom_Index_31[Country],Economic_Freedom_Index_31[Rank],"")</f>
        <v>123</v>
      </c>
      <c r="Q155">
        <f>_xlfn.XLOOKUP(A155,Table_1__4[Column1.1],Table_1__4[Rank],"")</f>
        <v>125</v>
      </c>
      <c r="R155">
        <f>_xlfn.XLOOKUP(A155,Table_1__3[Country],Table_1__3[Rank],"")</f>
        <v>140</v>
      </c>
      <c r="S155" t="str">
        <f>_xlfn.XLOOKUP(A155,Table_2[Country],Table_2[2022 rank'[3']],"")</f>
        <v/>
      </c>
      <c r="Y155" t="s">
        <v>2556</v>
      </c>
      <c r="Z155" t="s">
        <v>2583</v>
      </c>
      <c r="AA155" t="s">
        <v>288</v>
      </c>
      <c r="AS155" t="str">
        <v>Papua New Guinea</v>
      </c>
      <c r="AU155" t="str">
        <v>Congo</v>
      </c>
    </row>
    <row r="156" spans="1:47" x14ac:dyDescent="0.25">
      <c r="A156" t="str">
        <v>Paraguay</v>
      </c>
      <c r="B156">
        <f>_xlfn.XLOOKUP(A156,Table_4[Column3],Table_4[Rank],"")</f>
        <v>74</v>
      </c>
      <c r="C156">
        <f>_xlfn.XLOOKUP(A156,GDP__in_US___per_capita_by_country_or__territory[Column1.1],GDP__in_US___per_capita_by_country_or__territory[Rank],"")</f>
        <v>104</v>
      </c>
      <c r="D156" t="str">
        <f>_xlfn.XLOOKUP(A156,mw_parser_output__sr_only_border_0_clip_rect_0_0_0_0__clip_path_polygon_0px_0px[Country or territory],mw_parser_output__sr_only_border_0_clip_rect_0_0_0_0__clip_path_polygon_0px_0px[Rank2],"")</f>
        <v/>
      </c>
      <c r="E156">
        <f>_xlfn.XLOOKUP(A156,World_Bank_Group__2022[Column1],World_Bank_Group__2022[Rank],"")</f>
        <v>130</v>
      </c>
      <c r="F156">
        <f>_xlfn.XLOOKUP(A156,Maternal_mortality_ratio_per_100_000_live_births__1[Column1.1],Maternal_mortality_ratio_per_100_000_live_births__1[Rank],"")</f>
        <v>100</v>
      </c>
      <c r="G156">
        <f>_xlfn.XLOOKUP(A156,Under_five_mortality__deaths_1_000_live_births__–_2020_estimates__1[Location.1],Under_five_mortality__deaths_1_000_live_births__–_2020_estimates__1[Rank],"")</f>
        <v>110</v>
      </c>
      <c r="H156">
        <f>_xlfn.XLOOKUP(A156,edit__The_Economist_Intelligence_Unit’s_quality_of_life_index__2005[Country or territory],edit__The_Economist_Intelligence_Unit’s_quality_of_life_index__2005[Rank],"")</f>
        <v>74</v>
      </c>
      <c r="I156">
        <f>_xlfn.XLOOKUP(A156,'Alphabetical Order'!$A$2:$A$216,'Alphabetical Order'!$B$2:$B$216,"")</f>
        <v>152</v>
      </c>
      <c r="J156">
        <f>_xlfn.XLOOKUP(A156,List_of_countries_and_territories_by_total_population[Location],List_of_countries_and_territories_by_total_population[Rank],"")</f>
        <v>114</v>
      </c>
      <c r="K156">
        <f>_xlfn.XLOOKUP(A156,Table_1[Country],Table_1[Overall Rank],"")</f>
        <v>74</v>
      </c>
      <c r="L156">
        <f>_xlfn.XLOOKUP(A156,Table_1[Country],Table_1[Math Rank],"")</f>
        <v>79</v>
      </c>
      <c r="M156">
        <f>_xlfn.XLOOKUP(A156,Table_1[Country],Table_1[Science Rank],"")</f>
        <v>75</v>
      </c>
      <c r="N156">
        <f>_xlfn.XLOOKUP(A156,Table_1[Country],Table_1[Reading Rank],"")</f>
        <v>68</v>
      </c>
      <c r="O156">
        <f>_xlfn.XLOOKUP(A156,Table_1__2[Column1],Table_1__2[Column2.1],"")</f>
        <v>115</v>
      </c>
      <c r="P156">
        <f>_xlfn.XLOOKUP(A156,Economic_Freedom_Index_31[Country],Economic_Freedom_Index_31[Rank],"")</f>
        <v>73</v>
      </c>
      <c r="Q156" t="str">
        <f>_xlfn.XLOOKUP(A156,Table_1__4[Column1.1],Table_1__4[Rank],"")</f>
        <v/>
      </c>
      <c r="R156">
        <f>_xlfn.XLOOKUP(A156,Table_1__3[Country],Table_1__3[Rank],"")</f>
        <v>127</v>
      </c>
      <c r="S156" t="str">
        <f>_xlfn.XLOOKUP(A156,Table_2[Country],Table_2[2022 rank'[3']],"")</f>
        <v/>
      </c>
      <c r="Y156" t="s">
        <v>2556</v>
      </c>
      <c r="Z156" t="s">
        <v>2584</v>
      </c>
      <c r="AA156" t="s">
        <v>281</v>
      </c>
      <c r="AS156" t="str">
        <v>Paraguay</v>
      </c>
      <c r="AU156" t="str">
        <v>Congo</v>
      </c>
    </row>
    <row r="157" spans="1:47" x14ac:dyDescent="0.25">
      <c r="A157" t="str">
        <v>Peru</v>
      </c>
      <c r="B157">
        <f>_xlfn.XLOOKUP(A157,Table_4[Column3],Table_4[Rank],"")</f>
        <v>77</v>
      </c>
      <c r="C157">
        <f>_xlfn.XLOOKUP(A157,GDP__in_US___per_capita_by_country_or__territory[Column1.1],GDP__in_US___per_capita_by_country_or__territory[Rank],"")</f>
        <v>94</v>
      </c>
      <c r="D157" t="str">
        <f>_xlfn.XLOOKUP(A157,mw_parser_output__sr_only_border_0_clip_rect_0_0_0_0__clip_path_polygon_0px_0px[Country or territory],mw_parser_output__sr_only_border_0_clip_rect_0_0_0_0__clip_path_polygon_0px_0px[Rank2],"")</f>
        <v/>
      </c>
      <c r="E157">
        <f>_xlfn.XLOOKUP(A157,World_Bank_Group__2022[Column1],World_Bank_Group__2022[Rank],"")</f>
        <v>102</v>
      </c>
      <c r="F157">
        <f>_xlfn.XLOOKUP(A157,Maternal_mortality_ratio_per_100_000_live_births__1[Column1.1],Maternal_mortality_ratio_per_100_000_live_births__1[Rank],"")</f>
        <v>99</v>
      </c>
      <c r="G157">
        <f>_xlfn.XLOOKUP(A157,Under_five_mortality__deaths_1_000_live_births__–_2020_estimates__1[Location.1],Under_five_mortality__deaths_1_000_live_births__–_2020_estimates__1[Rank],"")</f>
        <v>80</v>
      </c>
      <c r="H157">
        <f>_xlfn.XLOOKUP(A157,edit__The_Economist_Intelligence_Unit’s_quality_of_life_index__2005[Country or territory],edit__The_Economist_Intelligence_Unit’s_quality_of_life_index__2005[Rank],"")</f>
        <v>53</v>
      </c>
      <c r="I157">
        <f>_xlfn.XLOOKUP(A157,'Alphabetical Order'!$A$2:$A$216,'Alphabetical Order'!$B$2:$B$216,"")</f>
        <v>153</v>
      </c>
      <c r="J157">
        <f>_xlfn.XLOOKUP(A157,List_of_countries_and_territories_by_total_population[Location],List_of_countries_and_territories_by_total_population[Rank],"")</f>
        <v>43</v>
      </c>
      <c r="K157">
        <f>_xlfn.XLOOKUP(A157,Table_1[Country],Table_1[Overall Rank],"")</f>
        <v>58</v>
      </c>
      <c r="L157">
        <f>_xlfn.XLOOKUP(A157,Table_1[Country],Table_1[Math Rank],"")</f>
        <v>59</v>
      </c>
      <c r="M157">
        <f>_xlfn.XLOOKUP(A157,Table_1[Country],Table_1[Science Rank],"")</f>
        <v>59</v>
      </c>
      <c r="N157">
        <f>_xlfn.XLOOKUP(A157,Table_1[Country],Table_1[Reading Rank],"")</f>
        <v>55</v>
      </c>
      <c r="O157">
        <f>_xlfn.XLOOKUP(A157,Table_1__2[Column1],Table_1__2[Column2.1],"")</f>
        <v>125</v>
      </c>
      <c r="P157">
        <f>_xlfn.XLOOKUP(A157,Economic_Freedom_Index_31[Country],Economic_Freedom_Index_31[Rank],"")</f>
        <v>44</v>
      </c>
      <c r="Q157">
        <f>_xlfn.XLOOKUP(A157,Table_1__4[Column1.1],Table_1__4[Rank],"")</f>
        <v>129</v>
      </c>
      <c r="R157">
        <f>_xlfn.XLOOKUP(A157,Table_1__3[Country],Table_1__3[Rank],"")</f>
        <v>197</v>
      </c>
      <c r="S157" t="str">
        <f>_xlfn.XLOOKUP(A157,Table_2[Country],Table_2[2022 rank'[3']],"")</f>
        <v/>
      </c>
      <c r="Y157" t="s">
        <v>2556</v>
      </c>
      <c r="Z157" t="s">
        <v>2585</v>
      </c>
      <c r="AA157" t="s">
        <v>301</v>
      </c>
      <c r="AS157" t="str">
        <v>Peru</v>
      </c>
      <c r="AU157" t="str">
        <v>Costa Rica</v>
      </c>
    </row>
    <row r="158" spans="1:47" x14ac:dyDescent="0.25">
      <c r="A158" t="str">
        <v>Philippines</v>
      </c>
      <c r="B158">
        <f>_xlfn.XLOOKUP(A158,Table_4[Column3],Table_4[Rank],"")</f>
        <v>53</v>
      </c>
      <c r="C158">
        <f>_xlfn.XLOOKUP(A158,GDP__in_US___per_capita_by_country_or__territory[Column1.1],GDP__in_US___per_capita_by_country_or__territory[Rank],"")</f>
        <v>131</v>
      </c>
      <c r="D158">
        <f>_xlfn.XLOOKUP(A158,mw_parser_output__sr_only_border_0_clip_rect_0_0_0_0__clip_path_polygon_0px_0px[Country or territory],mw_parser_output__sr_only_border_0_clip_rect_0_0_0_0__clip_path_polygon_0px_0px[Rank2],"")</f>
        <v>94</v>
      </c>
      <c r="E158">
        <f>_xlfn.XLOOKUP(A158,World_Bank_Group__2022[Column1],World_Bank_Group__2022[Rank],"")</f>
        <v>111</v>
      </c>
      <c r="F158">
        <f>_xlfn.XLOOKUP(A158,Maternal_mortality_ratio_per_100_000_live_births__1[Column1.1],Maternal_mortality_ratio_per_100_000_live_births__1[Rank],"")</f>
        <v>113</v>
      </c>
      <c r="G158">
        <f>_xlfn.XLOOKUP(A158,Under_five_mortality__deaths_1_000_live_births__–_2020_estimates__1[Location.1],Under_five_mortality__deaths_1_000_live_births__–_2020_estimates__1[Rank],"")</f>
        <v>127</v>
      </c>
      <c r="H158">
        <f>_xlfn.XLOOKUP(A158,edit__The_Economist_Intelligence_Unit’s_quality_of_life_index__2005[Country or territory],edit__The_Economist_Intelligence_Unit’s_quality_of_life_index__2005[Rank],"")</f>
        <v>44</v>
      </c>
      <c r="I158">
        <f>_xlfn.XLOOKUP(A158,'Alphabetical Order'!$A$2:$A$216,'Alphabetical Order'!$B$2:$B$216,"")</f>
        <v>154</v>
      </c>
      <c r="J158">
        <f>_xlfn.XLOOKUP(A158,List_of_countries_and_territories_by_total_population[Location],List_of_countries_and_territories_by_total_population[Rank],"")</f>
        <v>12</v>
      </c>
      <c r="K158">
        <f>_xlfn.XLOOKUP(A158,Table_1[Country],Table_1[Overall Rank],"")</f>
        <v>77</v>
      </c>
      <c r="L158">
        <f>_xlfn.XLOOKUP(A158,Table_1[Country],Table_1[Math Rank],"")</f>
        <v>75</v>
      </c>
      <c r="M158">
        <f>_xlfn.XLOOKUP(A158,Table_1[Country],Table_1[Science Rank],"")</f>
        <v>78</v>
      </c>
      <c r="N158">
        <f>_xlfn.XLOOKUP(A158,Table_1[Country],Table_1[Reading Rank],"")</f>
        <v>76</v>
      </c>
      <c r="O158">
        <f>_xlfn.XLOOKUP(A158,Table_1__2[Column1],Table_1__2[Column2.1],"")</f>
        <v>134</v>
      </c>
      <c r="P158">
        <f>_xlfn.XLOOKUP(A158,Economic_Freedom_Index_31[Country],Economic_Freedom_Index_31[Rank],"")</f>
        <v>80</v>
      </c>
      <c r="Q158">
        <f>_xlfn.XLOOKUP(A158,Table_1__4[Column1.1],Table_1__4[Rank],"")</f>
        <v>127</v>
      </c>
      <c r="R158">
        <f>_xlfn.XLOOKUP(A158,Table_1__3[Country],Table_1__3[Rank],"")</f>
        <v>175</v>
      </c>
      <c r="S158" t="str">
        <f>_xlfn.XLOOKUP(A158,Table_2[Country],Table_2[2022 rank'[3']],"")</f>
        <v/>
      </c>
      <c r="Y158" t="s">
        <v>2556</v>
      </c>
      <c r="Z158" t="s">
        <v>2586</v>
      </c>
      <c r="AA158" t="s">
        <v>271</v>
      </c>
      <c r="AS158" t="str">
        <v>Philippines</v>
      </c>
      <c r="AU158" t="str">
        <v>Costa Rica</v>
      </c>
    </row>
    <row r="159" spans="1:47" x14ac:dyDescent="0.25">
      <c r="A159" t="str">
        <v>Poland</v>
      </c>
      <c r="B159">
        <f>_xlfn.XLOOKUP(A159,Table_4[Column3],Table_4[Rank],"")</f>
        <v>41</v>
      </c>
      <c r="C159">
        <f>_xlfn.XLOOKUP(A159,GDP__in_US___per_capita_by_country_or__territory[Column1.1],GDP__in_US___per_capita_by_country_or__territory[Rank],"")</f>
        <v>54</v>
      </c>
      <c r="D159">
        <f>_xlfn.XLOOKUP(A159,mw_parser_output__sr_only_border_0_clip_rect_0_0_0_0__clip_path_polygon_0px_0px[Country or territory],mw_parser_output__sr_only_border_0_clip_rect_0_0_0_0__clip_path_polygon_0px_0px[Rank2],"")</f>
        <v>28</v>
      </c>
      <c r="E159">
        <f>_xlfn.XLOOKUP(A159,World_Bank_Group__2022[Column1],World_Bank_Group__2022[Rank],"")</f>
        <v>60</v>
      </c>
      <c r="F159">
        <f>_xlfn.XLOOKUP(A159,Maternal_mortality_ratio_per_100_000_live_births__1[Column1.1],Maternal_mortality_ratio_per_100_000_live_births__1[Rank],"")</f>
        <v>3</v>
      </c>
      <c r="G159">
        <f>_xlfn.XLOOKUP(A159,Under_five_mortality__deaths_1_000_live_births__–_2020_estimates__1[Location.1],Under_five_mortality__deaths_1_000_live_births__–_2020_estimates__1[Rank],"")</f>
        <v>35</v>
      </c>
      <c r="H159">
        <f>_xlfn.XLOOKUP(A159,edit__The_Economist_Intelligence_Unit’s_quality_of_life_index__2005[Country or territory],edit__The_Economist_Intelligence_Unit’s_quality_of_life_index__2005[Rank],"")</f>
        <v>48</v>
      </c>
      <c r="I159">
        <f>_xlfn.XLOOKUP(A159,'Alphabetical Order'!$A$2:$A$216,'Alphabetical Order'!$B$2:$B$216,"")</f>
        <v>155</v>
      </c>
      <c r="J159">
        <f>_xlfn.XLOOKUP(A159,List_of_countries_and_territories_by_total_population[Location],List_of_countries_and_territories_by_total_population[Rank],"")</f>
        <v>37</v>
      </c>
      <c r="K159">
        <f>_xlfn.XLOOKUP(A159,Table_1[Country],Table_1[Overall Rank],"")</f>
        <v>15</v>
      </c>
      <c r="L159">
        <f>_xlfn.XLOOKUP(A159,Table_1[Country],Table_1[Math Rank],"")</f>
        <v>12</v>
      </c>
      <c r="M159">
        <f>_xlfn.XLOOKUP(A159,Table_1[Country],Table_1[Science Rank],"")</f>
        <v>16</v>
      </c>
      <c r="N159">
        <f>_xlfn.XLOOKUP(A159,Table_1[Country],Table_1[Reading Rank],"")</f>
        <v>15</v>
      </c>
      <c r="O159">
        <f>_xlfn.XLOOKUP(A159,Table_1__2[Column1],Table_1__2[Column2.1],"")</f>
        <v>47</v>
      </c>
      <c r="P159">
        <f>_xlfn.XLOOKUP(A159,Economic_Freedom_Index_31[Country],Economic_Freedom_Index_31[Rank],"")</f>
        <v>40</v>
      </c>
      <c r="Q159">
        <f>_xlfn.XLOOKUP(A159,Table_1__4[Column1.1],Table_1__4[Rank],"")</f>
        <v>37</v>
      </c>
      <c r="R159">
        <f>_xlfn.XLOOKUP(A159,Table_1__3[Country],Table_1__3[Rank],"")</f>
        <v>136</v>
      </c>
      <c r="S159">
        <f>_xlfn.XLOOKUP(A159,Table_2[Country],Table_2[2022 rank'[3']],"")</f>
        <v>27</v>
      </c>
      <c r="Y159" t="s">
        <v>2556</v>
      </c>
      <c r="Z159" t="s">
        <v>2587</v>
      </c>
      <c r="AA159" t="s">
        <v>128</v>
      </c>
      <c r="AS159" t="str">
        <v>Poland</v>
      </c>
      <c r="AU159" t="str">
        <v>Costa Rica</v>
      </c>
    </row>
    <row r="160" spans="1:47" x14ac:dyDescent="0.25">
      <c r="A160" t="str">
        <v>Portugal</v>
      </c>
      <c r="B160">
        <f>_xlfn.XLOOKUP(A160,Table_4[Column3],Table_4[Rank],"")</f>
        <v>31</v>
      </c>
      <c r="C160">
        <f>_xlfn.XLOOKUP(A160,GDP__in_US___per_capita_by_country_or__territory[Column1.1],GDP__in_US___per_capita_by_country_or__territory[Rank],"")</f>
        <v>45</v>
      </c>
      <c r="D160">
        <f>_xlfn.XLOOKUP(A160,mw_parser_output__sr_only_border_0_clip_rect_0_0_0_0__clip_path_polygon_0px_0px[Country or territory],mw_parser_output__sr_only_border_0_clip_rect_0_0_0_0__clip_path_polygon_0px_0px[Rank2],"")</f>
        <v>32</v>
      </c>
      <c r="E160">
        <f>_xlfn.XLOOKUP(A160,World_Bank_Group__2022[Column1],World_Bank_Group__2022[Rank],"")</f>
        <v>25</v>
      </c>
      <c r="F160">
        <f>_xlfn.XLOOKUP(A160,Maternal_mortality_ratio_per_100_000_live_births__1[Column1.1],Maternal_mortality_ratio_per_100_000_live_births__1[Rank],"")</f>
        <v>46</v>
      </c>
      <c r="G160">
        <f>_xlfn.XLOOKUP(A160,Under_five_mortality__deaths_1_000_live_births__–_2020_estimates__1[Location.1],Under_five_mortality__deaths_1_000_live_births__–_2020_estimates__1[Rank],"")</f>
        <v>21</v>
      </c>
      <c r="H160">
        <f>_xlfn.XLOOKUP(A160,edit__The_Economist_Intelligence_Unit’s_quality_of_life_index__2005[Country or territory],edit__The_Economist_Intelligence_Unit’s_quality_of_life_index__2005[Rank],"")</f>
        <v>19</v>
      </c>
      <c r="I160">
        <f>_xlfn.XLOOKUP(A160,'Alphabetical Order'!$A$2:$A$216,'Alphabetical Order'!$B$2:$B$216,"")</f>
        <v>156</v>
      </c>
      <c r="J160">
        <f>_xlfn.XLOOKUP(A160,List_of_countries_and_territories_by_total_population[Location],List_of_countries_and_territories_by_total_population[Rank],"")</f>
        <v>90</v>
      </c>
      <c r="K160">
        <f>_xlfn.XLOOKUP(A160,Table_1[Country],Table_1[Overall Rank],"")</f>
        <v>27</v>
      </c>
      <c r="L160">
        <f>_xlfn.XLOOKUP(A160,Table_1[Country],Table_1[Math Rank],"")</f>
        <v>29</v>
      </c>
      <c r="M160">
        <f>_xlfn.XLOOKUP(A160,Table_1[Country],Table_1[Science Rank],"")</f>
        <v>29</v>
      </c>
      <c r="N160">
        <f>_xlfn.XLOOKUP(A160,Table_1[Country],Table_1[Reading Rank],"")</f>
        <v>24</v>
      </c>
      <c r="O160">
        <f>_xlfn.XLOOKUP(A160,Table_1__2[Column1],Table_1__2[Column2.1],"")</f>
        <v>7</v>
      </c>
      <c r="P160">
        <f>_xlfn.XLOOKUP(A160,Economic_Freedom_Index_31[Country],Economic_Freedom_Index_31[Rank],"")</f>
        <v>30</v>
      </c>
      <c r="Q160" t="str">
        <f>_xlfn.XLOOKUP(A160,Table_1__4[Column1.1],Table_1__4[Rank],"")</f>
        <v/>
      </c>
      <c r="R160">
        <f>_xlfn.XLOOKUP(A160,Table_1__3[Country],Table_1__3[Rank],"")</f>
        <v>50</v>
      </c>
      <c r="S160">
        <f>_xlfn.XLOOKUP(A160,Table_2[Country],Table_2[2022 rank'[3']],"")</f>
        <v>29</v>
      </c>
      <c r="Y160" t="s">
        <v>2556</v>
      </c>
      <c r="Z160" t="s">
        <v>2588</v>
      </c>
      <c r="AA160" t="s">
        <v>294</v>
      </c>
      <c r="AS160" t="str">
        <v>Portugal</v>
      </c>
      <c r="AU160" t="str">
        <v>Costa Rica</v>
      </c>
    </row>
    <row r="161" spans="1:47" x14ac:dyDescent="0.25">
      <c r="A161" t="str">
        <v>Puerto Rico</v>
      </c>
      <c r="B161" t="str">
        <f>_xlfn.XLOOKUP(A161,Table_4[Column3],Table_4[Rank],"")</f>
        <v/>
      </c>
      <c r="C161">
        <f>_xlfn.XLOOKUP(A161,GDP__in_US___per_capita_by_country_or__territory[Column1.1],GDP__in_US___per_capita_by_country_or__territory[Rank],"")</f>
        <v>30</v>
      </c>
      <c r="D161" t="str">
        <f>_xlfn.XLOOKUP(A161,mw_parser_output__sr_only_border_0_clip_rect_0_0_0_0__clip_path_polygon_0px_0px[Country or territory],mw_parser_output__sr_only_border_0_clip_rect_0_0_0_0__clip_path_polygon_0px_0px[Rank2],"")</f>
        <v/>
      </c>
      <c r="E161">
        <f>_xlfn.XLOOKUP(A161,World_Bank_Group__2022[Column1],World_Bank_Group__2022[Rank],"")</f>
        <v>41</v>
      </c>
      <c r="F161">
        <f>_xlfn.XLOOKUP(A161,Maternal_mortality_ratio_per_100_000_live_births__1[Column1.1],Maternal_mortality_ratio_per_100_000_live_births__1[Rank],"")</f>
        <v>77</v>
      </c>
      <c r="G161" t="str">
        <f>_xlfn.XLOOKUP(A161,Under_five_mortality__deaths_1_000_live_births__–_2020_estimates__1[Location.1],Under_five_mortality__deaths_1_000_live_births__–_2020_estimates__1[Rank],"")</f>
        <v/>
      </c>
      <c r="H161" t="str">
        <f>_xlfn.XLOOKUP(A161,edit__The_Economist_Intelligence_Unit’s_quality_of_life_index__2005[Country or territory],edit__The_Economist_Intelligence_Unit’s_quality_of_life_index__2005[Rank],"")</f>
        <v/>
      </c>
      <c r="I161">
        <f>_xlfn.XLOOKUP(A161,'Alphabetical Order'!$A$2:$A$216,'Alphabetical Order'!$B$2:$B$216,"")</f>
        <v>157</v>
      </c>
      <c r="J161" t="str">
        <f>_xlfn.XLOOKUP(A161,List_of_countries_and_territories_by_total_population[Location],List_of_countries_and_territories_by_total_population[Rank],"")</f>
        <v/>
      </c>
      <c r="K161" t="str">
        <f>_xlfn.XLOOKUP(A161,Table_1[Country],Table_1[Overall Rank],"")</f>
        <v/>
      </c>
      <c r="L161" t="str">
        <f>_xlfn.XLOOKUP(A161,Table_1[Country],Table_1[Math Rank],"")</f>
        <v/>
      </c>
      <c r="M161" t="str">
        <f>_xlfn.XLOOKUP(A161,Table_1[Country],Table_1[Science Rank],"")</f>
        <v/>
      </c>
      <c r="N161" t="str">
        <f>_xlfn.XLOOKUP(A161,Table_1[Country],Table_1[Reading Rank],"")</f>
        <v/>
      </c>
      <c r="O161" t="str">
        <f>_xlfn.XLOOKUP(A161,Table_1__2[Column1],Table_1__2[Column2.1],"")</f>
        <v/>
      </c>
      <c r="P161" t="str">
        <f>_xlfn.XLOOKUP(A161,Economic_Freedom_Index_31[Country],Economic_Freedom_Index_31[Rank],"")</f>
        <v/>
      </c>
      <c r="Q161" t="str">
        <f>_xlfn.XLOOKUP(A161,Table_1__4[Column1.1],Table_1__4[Rank],"")</f>
        <v/>
      </c>
      <c r="R161">
        <f>_xlfn.XLOOKUP(A161,Table_1__3[Country],Table_1__3[Rank],"")</f>
        <v>21</v>
      </c>
      <c r="S161" t="str">
        <f>_xlfn.XLOOKUP(A161,Table_2[Country],Table_2[2022 rank'[3']],"")</f>
        <v/>
      </c>
      <c r="Y161" t="s">
        <v>2556</v>
      </c>
      <c r="Z161" t="s">
        <v>2589</v>
      </c>
      <c r="AA161" t="s">
        <v>238</v>
      </c>
      <c r="AS161" t="str">
        <v>Puerto Rico</v>
      </c>
      <c r="AU161" t="str">
        <v>Cote d'Ivoire</v>
      </c>
    </row>
    <row r="162" spans="1:47" x14ac:dyDescent="0.25">
      <c r="A162" t="str">
        <v>Qatar</v>
      </c>
      <c r="B162">
        <f>_xlfn.XLOOKUP(A162,Table_4[Column3],Table_4[Rank],"")</f>
        <v>111</v>
      </c>
      <c r="C162">
        <f>_xlfn.XLOOKUP(A162,GDP__in_US___per_capita_by_country_or__territory[Column1.1],GDP__in_US___per_capita_by_country_or__territory[Rank],"")</f>
        <v>5</v>
      </c>
      <c r="D162">
        <f>_xlfn.XLOOKUP(A162,mw_parser_output__sr_only_border_0_clip_rect_0_0_0_0__clip_path_polygon_0px_0px[Country or territory],mw_parser_output__sr_only_border_0_clip_rect_0_0_0_0__clip_path_polygon_0px_0px[Rank2],"")</f>
        <v>31</v>
      </c>
      <c r="E162">
        <f>_xlfn.XLOOKUP(A162,World_Bank_Group__2022[Column1],World_Bank_Group__2022[Rank],"")</f>
        <v>28</v>
      </c>
      <c r="F162">
        <f>_xlfn.XLOOKUP(A162,Maternal_mortality_ratio_per_100_000_live_births__1[Column1.1],Maternal_mortality_ratio_per_100_000_live_births__1[Rank],"")</f>
        <v>34</v>
      </c>
      <c r="G162">
        <f>_xlfn.XLOOKUP(A162,Under_five_mortality__deaths_1_000_live_births__–_2020_estimates__1[Location.1],Under_five_mortality__deaths_1_000_live_births__–_2020_estimates__1[Rank],"")</f>
        <v>44</v>
      </c>
      <c r="H162">
        <f>_xlfn.XLOOKUP(A162,edit__The_Economist_Intelligence_Unit’s_quality_of_life_index__2005[Country or territory],edit__The_Economist_Intelligence_Unit’s_quality_of_life_index__2005[Rank],"")</f>
        <v>41</v>
      </c>
      <c r="I162">
        <f>_xlfn.XLOOKUP(A162,'Alphabetical Order'!$A$2:$A$216,'Alphabetical Order'!$B$2:$B$216,"")</f>
        <v>158</v>
      </c>
      <c r="J162">
        <f>_xlfn.XLOOKUP(A162,List_of_countries_and_territories_by_total_population[Location],List_of_countries_and_territories_by_total_population[Rank],"")</f>
        <v>140</v>
      </c>
      <c r="K162">
        <f>_xlfn.XLOOKUP(A162,Table_1[Country],Table_1[Overall Rank],"")</f>
        <v>48</v>
      </c>
      <c r="L162">
        <f>_xlfn.XLOOKUP(A162,Table_1[Country],Table_1[Math Rank],"")</f>
        <v>50</v>
      </c>
      <c r="M162">
        <f>_xlfn.XLOOKUP(A162,Table_1[Country],Table_1[Science Rank],"")</f>
        <v>46</v>
      </c>
      <c r="N162">
        <f>_xlfn.XLOOKUP(A162,Table_1[Country],Table_1[Reading Rank],"")</f>
        <v>47</v>
      </c>
      <c r="O162">
        <f>_xlfn.XLOOKUP(A162,Table_1__2[Column1],Table_1__2[Column2.1],"")</f>
        <v>84</v>
      </c>
      <c r="P162">
        <f>_xlfn.XLOOKUP(A162,Economic_Freedom_Index_31[Country],Economic_Freedom_Index_31[Rank],"")</f>
        <v>36</v>
      </c>
      <c r="Q162">
        <f>_xlfn.XLOOKUP(A162,Table_1__4[Column1.1],Table_1__4[Rank],"")</f>
        <v>69</v>
      </c>
      <c r="R162">
        <f>_xlfn.XLOOKUP(A162,Table_1__3[Country],Table_1__3[Rank],"")</f>
        <v>215</v>
      </c>
      <c r="S162" t="str">
        <f>_xlfn.XLOOKUP(A162,Table_2[Country],Table_2[2022 rank'[3']],"")</f>
        <v/>
      </c>
      <c r="Y162" t="s">
        <v>2556</v>
      </c>
      <c r="Z162" t="s">
        <v>2590</v>
      </c>
      <c r="AA162" t="s">
        <v>303</v>
      </c>
      <c r="AS162" t="str">
        <v>Qatar</v>
      </c>
      <c r="AU162" t="str">
        <v>Croatia</v>
      </c>
    </row>
    <row r="163" spans="1:47" x14ac:dyDescent="0.25">
      <c r="A163" t="str">
        <v>Romania</v>
      </c>
      <c r="B163">
        <f>_xlfn.XLOOKUP(A163,Table_4[Column3],Table_4[Rank],"")</f>
        <v>60</v>
      </c>
      <c r="C163">
        <f>_xlfn.XLOOKUP(A163,GDP__in_US___per_capita_by_country_or__territory[Column1.1],GDP__in_US___per_capita_by_country_or__territory[Rank],"")</f>
        <v>63</v>
      </c>
      <c r="D163">
        <f>_xlfn.XLOOKUP(A163,mw_parser_output__sr_only_border_0_clip_rect_0_0_0_0__clip_path_polygon_0px_0px[Country or territory],mw_parser_output__sr_only_border_0_clip_rect_0_0_0_0__clip_path_polygon_0px_0px[Rank2],"")</f>
        <v>42</v>
      </c>
      <c r="E163">
        <f>_xlfn.XLOOKUP(A163,World_Bank_Group__2022[Column1],World_Bank_Group__2022[Rank],"")</f>
        <v>73</v>
      </c>
      <c r="F163">
        <f>_xlfn.XLOOKUP(A163,Maternal_mortality_ratio_per_100_000_live_births__1[Column1.1],Maternal_mortality_ratio_per_100_000_live_births__1[Rank],"")</f>
        <v>43</v>
      </c>
      <c r="G163">
        <f>_xlfn.XLOOKUP(A163,Under_five_mortality__deaths_1_000_live_births__–_2020_estimates__1[Location.1],Under_five_mortality__deaths_1_000_live_births__–_2020_estimates__1[Rank],"")</f>
        <v>55</v>
      </c>
      <c r="H163">
        <f>_xlfn.XLOOKUP(A163,edit__The_Economist_Intelligence_Unit’s_quality_of_life_index__2005[Country or territory],edit__The_Economist_Intelligence_Unit’s_quality_of_life_index__2005[Rank],"")</f>
        <v>58</v>
      </c>
      <c r="I163">
        <f>_xlfn.XLOOKUP(A163,'Alphabetical Order'!$A$2:$A$216,'Alphabetical Order'!$B$2:$B$216,"")</f>
        <v>159</v>
      </c>
      <c r="J163">
        <f>_xlfn.XLOOKUP(A163,List_of_countries_and_territories_by_total_population[Location],List_of_countries_and_territories_by_total_population[Rank],"")</f>
        <v>66</v>
      </c>
      <c r="K163">
        <f>_xlfn.XLOOKUP(A163,Table_1[Country],Table_1[Overall Rank],"")</f>
        <v>45</v>
      </c>
      <c r="L163">
        <f>_xlfn.XLOOKUP(A163,Table_1[Country],Table_1[Math Rank],"")</f>
        <v>45</v>
      </c>
      <c r="M163">
        <f>_xlfn.XLOOKUP(A163,Table_1[Country],Table_1[Science Rank],"")</f>
        <v>48</v>
      </c>
      <c r="N163">
        <f>_xlfn.XLOOKUP(A163,Table_1[Country],Table_1[Reading Rank],"")</f>
        <v>45</v>
      </c>
      <c r="O163">
        <f>_xlfn.XLOOKUP(A163,Table_1__2[Column1],Table_1__2[Column2.1],"")</f>
        <v>49</v>
      </c>
      <c r="P163">
        <f>_xlfn.XLOOKUP(A163,Economic_Freedom_Index_31[Country],Economic_Freedom_Index_31[Rank],"")</f>
        <v>47</v>
      </c>
      <c r="Q163" t="str">
        <f>_xlfn.XLOOKUP(A163,Table_1__4[Column1.1],Table_1__4[Rank],"")</f>
        <v/>
      </c>
      <c r="R163">
        <f>_xlfn.XLOOKUP(A163,Table_1__3[Country],Table_1__3[Rank],"")</f>
        <v>132</v>
      </c>
      <c r="S163">
        <f>_xlfn.XLOOKUP(A163,Table_2[Country],Table_2[2022 rank'[3']],"")</f>
        <v>41</v>
      </c>
      <c r="Y163" t="s">
        <v>2556</v>
      </c>
      <c r="Z163" t="s">
        <v>2591</v>
      </c>
      <c r="AA163" t="s">
        <v>266</v>
      </c>
      <c r="AS163" t="str">
        <v>Romania</v>
      </c>
      <c r="AU163" t="str">
        <v>Croatia</v>
      </c>
    </row>
    <row r="164" spans="1:47" x14ac:dyDescent="0.25">
      <c r="A164" t="str">
        <v>Russia</v>
      </c>
      <c r="B164">
        <f>_xlfn.XLOOKUP(A164,Table_4[Column3],Table_4[Rank],"")</f>
        <v>144</v>
      </c>
      <c r="C164">
        <f>_xlfn.XLOOKUP(A164,GDP__in_US___per_capita_by_country_or__territory[Column1.1],GDP__in_US___per_capita_by_country_or__territory[Rank],"")</f>
        <v>69</v>
      </c>
      <c r="D164">
        <f>_xlfn.XLOOKUP(A164,mw_parser_output__sr_only_border_0_clip_rect_0_0_0_0__clip_path_polygon_0px_0px[Country or territory],mw_parser_output__sr_only_border_0_clip_rect_0_0_0_0__clip_path_polygon_0px_0px[Rank2],"")</f>
        <v>45</v>
      </c>
      <c r="E164">
        <f>_xlfn.XLOOKUP(A164,World_Bank_Group__2022[Column1],World_Bank_Group__2022[Rank],"")</f>
        <v>108</v>
      </c>
      <c r="F164">
        <f>_xlfn.XLOOKUP(A164,Maternal_mortality_ratio_per_100_000_live_births__1[Column1.1],Maternal_mortality_ratio_per_100_000_live_births__1[Rank],"")</f>
        <v>49</v>
      </c>
      <c r="G164">
        <f>_xlfn.XLOOKUP(A164,Under_five_mortality__deaths_1_000_live_births__–_2020_estimates__1[Location.1],Under_five_mortality__deaths_1_000_live_births__–_2020_estimates__1[Rank],"")</f>
        <v>41</v>
      </c>
      <c r="H164">
        <f>_xlfn.XLOOKUP(A164,edit__The_Economist_Intelligence_Unit’s_quality_of_life_index__2005[Country or territory],edit__The_Economist_Intelligence_Unit’s_quality_of_life_index__2005[Rank],"")</f>
        <v>105</v>
      </c>
      <c r="I164">
        <f>_xlfn.XLOOKUP(A164,'Alphabetical Order'!$A$2:$A$216,'Alphabetical Order'!$B$2:$B$216,"")</f>
        <v>160</v>
      </c>
      <c r="J164">
        <f>_xlfn.XLOOKUP(A164,List_of_countries_and_territories_by_total_population[Location],List_of_countries_and_territories_by_total_population[Rank],"")</f>
        <v>9</v>
      </c>
      <c r="K164" t="str">
        <f>_xlfn.XLOOKUP(A164,Table_1[Country],Table_1[Overall Rank],"")</f>
        <v/>
      </c>
      <c r="L164" t="str">
        <f>_xlfn.XLOOKUP(A164,Table_1[Country],Table_1[Math Rank],"")</f>
        <v/>
      </c>
      <c r="M164" t="str">
        <f>_xlfn.XLOOKUP(A164,Table_1[Country],Table_1[Science Rank],"")</f>
        <v/>
      </c>
      <c r="N164" t="str">
        <f>_xlfn.XLOOKUP(A164,Table_1[Country],Table_1[Reading Rank],"")</f>
        <v/>
      </c>
      <c r="O164">
        <f>_xlfn.XLOOKUP(A164,Table_1__2[Column1],Table_1__2[Column2.1],"")</f>
        <v>162</v>
      </c>
      <c r="P164">
        <f>_xlfn.XLOOKUP(A164,Economic_Freedom_Index_31[Country],Economic_Freedom_Index_31[Rank],"")</f>
        <v>113</v>
      </c>
      <c r="Q164">
        <f>_xlfn.XLOOKUP(A164,Table_1__4[Column1.1],Table_1__4[Rank],"")</f>
        <v>22</v>
      </c>
      <c r="R164">
        <f>_xlfn.XLOOKUP(A164,Table_1__3[Country],Table_1__3[Rank],"")</f>
        <v>84</v>
      </c>
      <c r="S164" t="str">
        <f>_xlfn.XLOOKUP(A164,Table_2[Country],Table_2[2022 rank'[3']],"")</f>
        <v/>
      </c>
      <c r="Y164" t="s">
        <v>2556</v>
      </c>
      <c r="Z164" t="s">
        <v>2592</v>
      </c>
      <c r="AA164" t="s">
        <v>265</v>
      </c>
      <c r="AS164" t="str">
        <v>Russia</v>
      </c>
      <c r="AU164" t="str">
        <v>Croatia</v>
      </c>
    </row>
    <row r="165" spans="1:47" x14ac:dyDescent="0.25">
      <c r="A165" t="str">
        <v>Rwanda</v>
      </c>
      <c r="B165">
        <f>_xlfn.XLOOKUP(A165,Table_4[Column3],Table_4[Rank],"")</f>
        <v>117</v>
      </c>
      <c r="C165">
        <f>_xlfn.XLOOKUP(A165,GDP__in_US___per_capita_by_country_or__territory[Column1.1],GDP__in_US___per_capita_by_country_or__territory[Rank],"")</f>
        <v>174</v>
      </c>
      <c r="D165">
        <f>_xlfn.XLOOKUP(A165,mw_parser_output__sr_only_border_0_clip_rect_0_0_0_0__clip_path_polygon_0px_0px[Country or territory],mw_parser_output__sr_only_border_0_clip_rect_0_0_0_0__clip_path_polygon_0px_0px[Rank2],"")</f>
        <v>138</v>
      </c>
      <c r="E165">
        <f>_xlfn.XLOOKUP(A165,World_Bank_Group__2022[Column1],World_Bank_Group__2022[Rank],"")</f>
        <v>149</v>
      </c>
      <c r="F165">
        <f>_xlfn.XLOOKUP(A165,Maternal_mortality_ratio_per_100_000_live_births__1[Column1.1],Maternal_mortality_ratio_per_100_000_live_births__1[Rank],"")</f>
        <v>150</v>
      </c>
      <c r="G165">
        <f>_xlfn.XLOOKUP(A165,Under_five_mortality__deaths_1_000_live_births__–_2020_estimates__1[Location.1],Under_five_mortality__deaths_1_000_live_births__–_2020_estimates__1[Rank],"")</f>
        <v>144</v>
      </c>
      <c r="H165" t="str">
        <f>_xlfn.XLOOKUP(A165,edit__The_Economist_Intelligence_Unit’s_quality_of_life_index__2005[Country or territory],edit__The_Economist_Intelligence_Unit’s_quality_of_life_index__2005[Rank],"")</f>
        <v/>
      </c>
      <c r="I165">
        <f>_xlfn.XLOOKUP(A165,'Alphabetical Order'!$A$2:$A$216,'Alphabetical Order'!$B$2:$B$216,"")</f>
        <v>161</v>
      </c>
      <c r="J165">
        <f>_xlfn.XLOOKUP(A165,List_of_countries_and_territories_by_total_population[Location],List_of_countries_and_territories_by_total_population[Rank],"")</f>
        <v>76</v>
      </c>
      <c r="K165" t="str">
        <f>_xlfn.XLOOKUP(A165,Table_1[Country],Table_1[Overall Rank],"")</f>
        <v/>
      </c>
      <c r="L165" t="str">
        <f>_xlfn.XLOOKUP(A165,Table_1[Country],Table_1[Math Rank],"")</f>
        <v/>
      </c>
      <c r="M165" t="str">
        <f>_xlfn.XLOOKUP(A165,Table_1[Country],Table_1[Science Rank],"")</f>
        <v/>
      </c>
      <c r="N165" t="str">
        <f>_xlfn.XLOOKUP(A165,Table_1[Country],Table_1[Reading Rank],"")</f>
        <v/>
      </c>
      <c r="O165">
        <f>_xlfn.XLOOKUP(A165,Table_1__2[Column1],Table_1__2[Column2.1],"")</f>
        <v>144</v>
      </c>
      <c r="P165">
        <f>_xlfn.XLOOKUP(A165,Economic_Freedom_Index_31[Country],Economic_Freedom_Index_31[Rank],"")</f>
        <v>105</v>
      </c>
      <c r="Q165">
        <f>_xlfn.XLOOKUP(A165,Table_1__4[Column1.1],Table_1__4[Rank],"")</f>
        <v>118</v>
      </c>
      <c r="R165">
        <f>_xlfn.XLOOKUP(A165,Table_1__3[Country],Table_1__3[Rank],"")</f>
        <v>211</v>
      </c>
      <c r="S165" t="str">
        <f>_xlfn.XLOOKUP(A165,Table_2[Country],Table_2[2022 rank'[3']],"")</f>
        <v/>
      </c>
      <c r="Y165" t="s">
        <v>2556</v>
      </c>
      <c r="Z165" t="s">
        <v>2593</v>
      </c>
      <c r="AA165" t="s">
        <v>277</v>
      </c>
      <c r="AS165" t="str">
        <v>Rwanda</v>
      </c>
      <c r="AU165" t="str">
        <v>Croatia</v>
      </c>
    </row>
    <row r="166" spans="1:47" x14ac:dyDescent="0.25">
      <c r="A166" t="str">
        <v>Saint Kitts and Nevis</v>
      </c>
      <c r="B166" t="str">
        <f>_xlfn.XLOOKUP(A166,Table_4[Column3],Table_4[Rank],"")</f>
        <v/>
      </c>
      <c r="C166" t="str">
        <f>_xlfn.XLOOKUP(A166,GDP__in_US___per_capita_by_country_or__territory[Column1.1],GDP__in_US___per_capita_by_country_or__territory[Rank],"")</f>
        <v/>
      </c>
      <c r="D166">
        <f>_xlfn.XLOOKUP(A166,mw_parser_output__sr_only_border_0_clip_rect_0_0_0_0__clip_path_polygon_0px_0px[Country or territory],mw_parser_output__sr_only_border_0_clip_rect_0_0_0_0__clip_path_polygon_0px_0px[Rank2],"")</f>
        <v>40</v>
      </c>
      <c r="E166" t="str">
        <f>_xlfn.XLOOKUP(A166,World_Bank_Group__2022[Column1],World_Bank_Group__2022[Rank],"")</f>
        <v/>
      </c>
      <c r="F166" t="str">
        <f>_xlfn.XLOOKUP(A166,Maternal_mortality_ratio_per_100_000_live_births__1[Column1.1],Maternal_mortality_ratio_per_100_000_live_births__1[Rank],"")</f>
        <v/>
      </c>
      <c r="G166">
        <f>_xlfn.XLOOKUP(A166,Under_five_mortality__deaths_1_000_live_births__–_2020_estimates__1[Location.1],Under_five_mortality__deaths_1_000_live_births__–_2020_estimates__1[Rank],"")</f>
        <v>93</v>
      </c>
      <c r="H166" t="str">
        <f>_xlfn.XLOOKUP(A166,edit__The_Economist_Intelligence_Unit’s_quality_of_life_index__2005[Country or territory],edit__The_Economist_Intelligence_Unit’s_quality_of_life_index__2005[Rank],"")</f>
        <v/>
      </c>
      <c r="I166">
        <f>_xlfn.XLOOKUP(A166,'Alphabetical Order'!$A$2:$A$216,'Alphabetical Order'!$B$2:$B$216,"")</f>
        <v>162</v>
      </c>
      <c r="J166">
        <f>_xlfn.XLOOKUP(A166,List_of_countries_and_territories_by_total_population[Location],List_of_countries_and_territories_by_total_population[Rank],"")</f>
        <v>210</v>
      </c>
      <c r="K166" t="str">
        <f>_xlfn.XLOOKUP(A166,Table_1[Country],Table_1[Overall Rank],"")</f>
        <v/>
      </c>
      <c r="L166" t="str">
        <f>_xlfn.XLOOKUP(A166,Table_1[Country],Table_1[Math Rank],"")</f>
        <v/>
      </c>
      <c r="M166" t="str">
        <f>_xlfn.XLOOKUP(A166,Table_1[Country],Table_1[Science Rank],"")</f>
        <v/>
      </c>
      <c r="N166" t="str">
        <f>_xlfn.XLOOKUP(A166,Table_1[Country],Table_1[Reading Rank],"")</f>
        <v/>
      </c>
      <c r="O166" t="str">
        <f>_xlfn.XLOOKUP(A166,Table_1__2[Column1],Table_1__2[Column2.1],"")</f>
        <v/>
      </c>
      <c r="P166" t="str">
        <f>_xlfn.XLOOKUP(A166,Economic_Freedom_Index_31[Country],Economic_Freedom_Index_31[Rank],"")</f>
        <v/>
      </c>
      <c r="Q166">
        <f>_xlfn.XLOOKUP(A166,Table_1__4[Column1.1],Table_1__4[Rank],"")</f>
        <v>56</v>
      </c>
      <c r="R166">
        <f>_xlfn.XLOOKUP(A166,Table_1__3[Country],Table_1__3[Rank],"")</f>
        <v>23</v>
      </c>
      <c r="S166" t="str">
        <f>_xlfn.XLOOKUP(A166,Table_2[Country],Table_2[2022 rank'[3']],"")</f>
        <v/>
      </c>
      <c r="Y166" t="s">
        <v>2556</v>
      </c>
      <c r="Z166" t="s">
        <v>2594</v>
      </c>
      <c r="AA166" t="s">
        <v>295</v>
      </c>
      <c r="AS166" t="str">
        <v>Saint Kitts and Nevis</v>
      </c>
      <c r="AU166" t="str">
        <v>Cuba</v>
      </c>
    </row>
    <row r="167" spans="1:47" x14ac:dyDescent="0.25">
      <c r="A167" t="str">
        <v>Saint Lucia</v>
      </c>
      <c r="B167" t="str">
        <f>_xlfn.XLOOKUP(A167,Table_4[Column3],Table_4[Rank],"")</f>
        <v/>
      </c>
      <c r="C167">
        <f>_xlfn.XLOOKUP(A167,GDP__in_US___per_capita_by_country_or__territory[Column1.1],GDP__in_US___per_capita_by_country_or__territory[Rank],"")</f>
        <v>73</v>
      </c>
      <c r="D167">
        <f>_xlfn.XLOOKUP(A167,mw_parser_output__sr_only_border_0_clip_rect_0_0_0_0__clip_path_polygon_0px_0px[Country or territory],mw_parser_output__sr_only_border_0_clip_rect_0_0_0_0__clip_path_polygon_0px_0px[Rank2],"")</f>
        <v>89</v>
      </c>
      <c r="E167" t="str">
        <f>_xlfn.XLOOKUP(A167,World_Bank_Group__2022[Column1],World_Bank_Group__2022[Rank],"")</f>
        <v/>
      </c>
      <c r="F167">
        <f>_xlfn.XLOOKUP(A167,Maternal_mortality_ratio_per_100_000_live_births__1[Column1.1],Maternal_mortality_ratio_per_100_000_live_births__1[Rank],"")</f>
        <v>105</v>
      </c>
      <c r="G167">
        <f>_xlfn.XLOOKUP(A167,Under_five_mortality__deaths_1_000_live_births__–_2020_estimates__1[Location.1],Under_five_mortality__deaths_1_000_live_births__–_2020_estimates__1[Rank],"")</f>
        <v>121</v>
      </c>
      <c r="H167" t="str">
        <f>_xlfn.XLOOKUP(A167,edit__The_Economist_Intelligence_Unit’s_quality_of_life_index__2005[Country or territory],edit__The_Economist_Intelligence_Unit’s_quality_of_life_index__2005[Rank],"")</f>
        <v/>
      </c>
      <c r="I167">
        <f>_xlfn.XLOOKUP(A167,'Alphabetical Order'!$A$2:$A$216,'Alphabetical Order'!$B$2:$B$216,"")</f>
        <v>163</v>
      </c>
      <c r="J167">
        <f>_xlfn.XLOOKUP(A167,List_of_countries_and_territories_by_total_population[Location],List_of_countries_and_territories_by_total_population[Rank],"")</f>
        <v>188</v>
      </c>
      <c r="K167" t="str">
        <f>_xlfn.XLOOKUP(A167,Table_1[Country],Table_1[Overall Rank],"")</f>
        <v/>
      </c>
      <c r="L167" t="str">
        <f>_xlfn.XLOOKUP(A167,Table_1[Country],Table_1[Math Rank],"")</f>
        <v/>
      </c>
      <c r="M167" t="str">
        <f>_xlfn.XLOOKUP(A167,Table_1[Country],Table_1[Science Rank],"")</f>
        <v/>
      </c>
      <c r="N167" t="str">
        <f>_xlfn.XLOOKUP(A167,Table_1[Country],Table_1[Reading Rank],"")</f>
        <v/>
      </c>
      <c r="O167" t="str">
        <f>_xlfn.XLOOKUP(A167,Table_1__2[Column1],Table_1__2[Column2.1],"")</f>
        <v/>
      </c>
      <c r="P167">
        <f>_xlfn.XLOOKUP(A167,Economic_Freedom_Index_31[Country],Economic_Freedom_Index_31[Rank],"")</f>
        <v>65</v>
      </c>
      <c r="Q167" t="str">
        <f>_xlfn.XLOOKUP(A167,Table_1__4[Column1.1],Table_1__4[Rank],"")</f>
        <v/>
      </c>
      <c r="R167">
        <f>_xlfn.XLOOKUP(A167,Table_1__3[Country],Table_1__3[Rank],"")</f>
        <v>17</v>
      </c>
      <c r="S167" t="str">
        <f>_xlfn.XLOOKUP(A167,Table_2[Country],Table_2[2022 rank'[3']],"")</f>
        <v/>
      </c>
      <c r="Y167" t="s">
        <v>2556</v>
      </c>
      <c r="Z167" t="s">
        <v>2595</v>
      </c>
      <c r="AA167" t="s">
        <v>189</v>
      </c>
      <c r="AS167" t="str">
        <v>Saint Lucia</v>
      </c>
      <c r="AU167" t="str">
        <v>Cuba</v>
      </c>
    </row>
    <row r="168" spans="1:47" x14ac:dyDescent="0.25">
      <c r="A168" t="str">
        <v>Saint Vincent and the Grenadines</v>
      </c>
      <c r="B168" t="str">
        <f>_xlfn.XLOOKUP(A168,Table_4[Column3],Table_4[Rank],"")</f>
        <v/>
      </c>
      <c r="C168" t="str">
        <f>_xlfn.XLOOKUP(A168,GDP__in_US___per_capita_by_country_or__territory[Column1.1],GDP__in_US___per_capita_by_country_or__territory[Rank],"")</f>
        <v/>
      </c>
      <c r="D168">
        <f>_xlfn.XLOOKUP(A168,mw_parser_output__sr_only_border_0_clip_rect_0_0_0_0__clip_path_polygon_0px_0px[Country or territory],mw_parser_output__sr_only_border_0_clip_rect_0_0_0_0__clip_path_polygon_0px_0px[Rank2],"")</f>
        <v>66</v>
      </c>
      <c r="E168" t="str">
        <f>_xlfn.XLOOKUP(A168,World_Bank_Group__2022[Column1],World_Bank_Group__2022[Rank],"")</f>
        <v/>
      </c>
      <c r="F168">
        <f>_xlfn.XLOOKUP(A168,Maternal_mortality_ratio_per_100_000_live_births__1[Column1.1],Maternal_mortality_ratio_per_100_000_live_births__1[Rank],"")</f>
        <v>96</v>
      </c>
      <c r="G168">
        <f>_xlfn.XLOOKUP(A168,Under_five_mortality__deaths_1_000_live_births__–_2020_estimates__1[Location.1],Under_five_mortality__deaths_1_000_live_births__–_2020_estimates__1[Rank],"")</f>
        <v>89</v>
      </c>
      <c r="H168" t="str">
        <f>_xlfn.XLOOKUP(A168,edit__The_Economist_Intelligence_Unit’s_quality_of_life_index__2005[Country or territory],edit__The_Economist_Intelligence_Unit’s_quality_of_life_index__2005[Rank],"")</f>
        <v/>
      </c>
      <c r="I168">
        <f>_xlfn.XLOOKUP(A168,'Alphabetical Order'!$A$2:$A$216,'Alphabetical Order'!$B$2:$B$216,"")</f>
        <v>164</v>
      </c>
      <c r="J168">
        <f>_xlfn.XLOOKUP(A168,List_of_countries_and_territories_by_total_population[Location],List_of_countries_and_territories_by_total_population[Rank],"")</f>
        <v>194</v>
      </c>
      <c r="K168" t="str">
        <f>_xlfn.XLOOKUP(A168,Table_1[Country],Table_1[Overall Rank],"")</f>
        <v/>
      </c>
      <c r="L168" t="str">
        <f>_xlfn.XLOOKUP(A168,Table_1[Country],Table_1[Math Rank],"")</f>
        <v/>
      </c>
      <c r="M168" t="str">
        <f>_xlfn.XLOOKUP(A168,Table_1[Country],Table_1[Science Rank],"")</f>
        <v/>
      </c>
      <c r="N168" t="str">
        <f>_xlfn.XLOOKUP(A168,Table_1[Country],Table_1[Reading Rank],"")</f>
        <v/>
      </c>
      <c r="O168" t="str">
        <f>_xlfn.XLOOKUP(A168,Table_1__2[Column1],Table_1__2[Column2.1],"")</f>
        <v/>
      </c>
      <c r="P168">
        <f>_xlfn.XLOOKUP(A168,Economic_Freedom_Index_31[Country],Economic_Freedom_Index_31[Rank],"")</f>
        <v>54</v>
      </c>
      <c r="Q168" t="str">
        <f>_xlfn.XLOOKUP(A168,Table_1__4[Column1.1],Table_1__4[Rank],"")</f>
        <v/>
      </c>
      <c r="R168">
        <f>_xlfn.XLOOKUP(A168,Table_1__3[Country],Table_1__3[Rank],"")</f>
        <v>18</v>
      </c>
      <c r="S168" t="str">
        <f>_xlfn.XLOOKUP(A168,Table_2[Country],Table_2[2022 rank'[3']],"")</f>
        <v/>
      </c>
      <c r="Y168" t="s">
        <v>2556</v>
      </c>
      <c r="Z168" t="s">
        <v>2596</v>
      </c>
      <c r="AA168" t="s">
        <v>274</v>
      </c>
      <c r="AS168" t="str">
        <v>Saint Vincent and the Grenadines</v>
      </c>
      <c r="AU168" t="str">
        <v>Cuba</v>
      </c>
    </row>
    <row r="169" spans="1:47" x14ac:dyDescent="0.25">
      <c r="A169" t="str">
        <v>Samoa</v>
      </c>
      <c r="B169" t="str">
        <f>_xlfn.XLOOKUP(A169,Table_4[Column3],Table_4[Rank],"")</f>
        <v/>
      </c>
      <c r="C169">
        <f>_xlfn.XLOOKUP(A169,GDP__in_US___per_capita_by_country_or__territory[Column1.1],GDP__in_US___per_capita_by_country_or__territory[Rank],"")</f>
        <v>124</v>
      </c>
      <c r="D169">
        <f>_xlfn.XLOOKUP(A169,mw_parser_output__sr_only_border_0_clip_rect_0_0_0_0__clip_path_polygon_0px_0px[Country or territory],mw_parser_output__sr_only_border_0_clip_rect_0_0_0_0__clip_path_polygon_0px_0px[Rank2],"")</f>
        <v>97</v>
      </c>
      <c r="E169">
        <f>_xlfn.XLOOKUP(A169,World_Bank_Group__2022[Column1],World_Bank_Group__2022[Rank],"")</f>
        <v>107</v>
      </c>
      <c r="F169">
        <f>_xlfn.XLOOKUP(A169,Maternal_mortality_ratio_per_100_000_live_births__1[Column1.1],Maternal_mortality_ratio_per_100_000_live_births__1[Rank],"")</f>
        <v>93</v>
      </c>
      <c r="G169">
        <f>_xlfn.XLOOKUP(A169,Under_five_mortality__deaths_1_000_live_births__–_2020_estimates__1[Location.1],Under_five_mortality__deaths_1_000_live_births__–_2020_estimates__1[Rank],"")</f>
        <v>106</v>
      </c>
      <c r="H169" t="str">
        <f>_xlfn.XLOOKUP(A169,edit__The_Economist_Intelligence_Unit’s_quality_of_life_index__2005[Country or territory],edit__The_Economist_Intelligence_Unit’s_quality_of_life_index__2005[Rank],"")</f>
        <v/>
      </c>
      <c r="I169">
        <f>_xlfn.XLOOKUP(A169,'Alphabetical Order'!$A$2:$A$216,'Alphabetical Order'!$B$2:$B$216,"")</f>
        <v>165</v>
      </c>
      <c r="J169">
        <f>_xlfn.XLOOKUP(A169,List_of_countries_and_territories_by_total_population[Location],List_of_countries_and_territories_by_total_population[Rank],"")</f>
        <v>187</v>
      </c>
      <c r="K169" t="str">
        <f>_xlfn.XLOOKUP(A169,Table_1[Country],Table_1[Overall Rank],"")</f>
        <v/>
      </c>
      <c r="L169" t="str">
        <f>_xlfn.XLOOKUP(A169,Table_1[Country],Table_1[Math Rank],"")</f>
        <v/>
      </c>
      <c r="M169" t="str">
        <f>_xlfn.XLOOKUP(A169,Table_1[Country],Table_1[Science Rank],"")</f>
        <v/>
      </c>
      <c r="N169" t="str">
        <f>_xlfn.XLOOKUP(A169,Table_1[Country],Table_1[Reading Rank],"")</f>
        <v/>
      </c>
      <c r="O169">
        <f>_xlfn.XLOOKUP(A169,Table_1__2[Column1],Table_1__2[Column2.1],"")</f>
        <v>22</v>
      </c>
      <c r="P169">
        <f>_xlfn.XLOOKUP(A169,Economic_Freedom_Index_31[Country],Economic_Freedom_Index_31[Rank],"")</f>
        <v>38</v>
      </c>
      <c r="Q169" t="str">
        <f>_xlfn.XLOOKUP(A169,Table_1__4[Column1.1],Table_1__4[Rank],"")</f>
        <v/>
      </c>
      <c r="R169">
        <f>_xlfn.XLOOKUP(A169,Table_1__3[Country],Table_1__3[Rank],"")</f>
        <v>12</v>
      </c>
      <c r="S169" t="str">
        <f>_xlfn.XLOOKUP(A169,Table_2[Country],Table_2[2022 rank'[3']],"")</f>
        <v/>
      </c>
      <c r="Y169" t="s">
        <v>2556</v>
      </c>
      <c r="Z169" t="s">
        <v>2597</v>
      </c>
      <c r="AA169" t="s">
        <v>267</v>
      </c>
      <c r="AS169" t="str">
        <v>Samoa</v>
      </c>
      <c r="AU169" t="str">
        <v>Cuba</v>
      </c>
    </row>
    <row r="170" spans="1:47" x14ac:dyDescent="0.25">
      <c r="A170" t="str">
        <v>San Marino</v>
      </c>
      <c r="B170" t="str">
        <f>_xlfn.XLOOKUP(A170,Table_4[Column3],Table_4[Rank],"")</f>
        <v/>
      </c>
      <c r="C170">
        <f>_xlfn.XLOOKUP(A170,GDP__in_US___per_capita_by_country_or__territory[Column1.1],GDP__in_US___per_capita_by_country_or__territory[Rank],"")</f>
        <v>22</v>
      </c>
      <c r="D170">
        <f>_xlfn.XLOOKUP(A170,mw_parser_output__sr_only_border_0_clip_rect_0_0_0_0__clip_path_polygon_0px_0px[Country or territory],mw_parser_output__sr_only_border_0_clip_rect_0_0_0_0__clip_path_polygon_0px_0px[Rank2],"")</f>
        <v>33</v>
      </c>
      <c r="E170" t="str">
        <f>_xlfn.XLOOKUP(A170,World_Bank_Group__2022[Column1],World_Bank_Group__2022[Rank],"")</f>
        <v/>
      </c>
      <c r="F170" t="str">
        <f>_xlfn.XLOOKUP(A170,Maternal_mortality_ratio_per_100_000_live_births__1[Column1.1],Maternal_mortality_ratio_per_100_000_live_births__1[Rank],"")</f>
        <v/>
      </c>
      <c r="G170">
        <f>_xlfn.XLOOKUP(A170,Under_five_mortality__deaths_1_000_live_births__–_2020_estimates__1[Location.1],Under_five_mortality__deaths_1_000_live_births__–_2020_estimates__1[Rank],"")</f>
        <v>1</v>
      </c>
      <c r="H170" t="str">
        <f>_xlfn.XLOOKUP(A170,edit__The_Economist_Intelligence_Unit’s_quality_of_life_index__2005[Country or territory],edit__The_Economist_Intelligence_Unit’s_quality_of_life_index__2005[Rank],"")</f>
        <v/>
      </c>
      <c r="I170">
        <f>_xlfn.XLOOKUP(A170,'Alphabetical Order'!$A$2:$A$216,'Alphabetical Order'!$B$2:$B$216,"")</f>
        <v>166</v>
      </c>
      <c r="J170">
        <f>_xlfn.XLOOKUP(A170,List_of_countries_and_territories_by_total_population[Location],List_of_countries_and_territories_by_total_population[Rank],"")</f>
        <v>219</v>
      </c>
      <c r="K170" t="str">
        <f>_xlfn.XLOOKUP(A170,Table_1[Country],Table_1[Overall Rank],"")</f>
        <v/>
      </c>
      <c r="L170" t="str">
        <f>_xlfn.XLOOKUP(A170,Table_1[Country],Table_1[Math Rank],"")</f>
        <v/>
      </c>
      <c r="M170" t="str">
        <f>_xlfn.XLOOKUP(A170,Table_1[Country],Table_1[Science Rank],"")</f>
        <v/>
      </c>
      <c r="N170" t="str">
        <f>_xlfn.XLOOKUP(A170,Table_1[Country],Table_1[Reading Rank],"")</f>
        <v/>
      </c>
      <c r="O170" t="str">
        <f>_xlfn.XLOOKUP(A170,Table_1__2[Column1],Table_1__2[Column2.1],"")</f>
        <v/>
      </c>
      <c r="P170" t="str">
        <f>_xlfn.XLOOKUP(A170,Economic_Freedom_Index_31[Country],Economic_Freedom_Index_31[Rank],"")</f>
        <v/>
      </c>
      <c r="Q170" t="str">
        <f>_xlfn.XLOOKUP(A170,Table_1__4[Column1.1],Table_1__4[Rank],"")</f>
        <v/>
      </c>
      <c r="R170">
        <f>_xlfn.XLOOKUP(A170,Table_1__3[Country],Table_1__3[Rank],"")</f>
        <v>130</v>
      </c>
      <c r="S170" t="str">
        <f>_xlfn.XLOOKUP(A170,Table_2[Country],Table_2[2022 rank'[3']],"")</f>
        <v/>
      </c>
      <c r="Y170" t="s">
        <v>2556</v>
      </c>
      <c r="Z170" t="s">
        <v>2598</v>
      </c>
      <c r="AA170" t="s">
        <v>263</v>
      </c>
      <c r="AS170" t="str">
        <v>San Marino</v>
      </c>
      <c r="AU170" t="str">
        <v>Cyprus</v>
      </c>
    </row>
    <row r="171" spans="1:47" x14ac:dyDescent="0.25">
      <c r="A171" t="str">
        <v>São Tomé and Príncipe</v>
      </c>
      <c r="B171" t="str">
        <f>_xlfn.XLOOKUP(A171,Table_4[Column3],Table_4[Rank],"")</f>
        <v/>
      </c>
      <c r="C171" t="str">
        <f>_xlfn.XLOOKUP(A171,GDP__in_US___per_capita_by_country_or__territory[Column1.1],GDP__in_US___per_capita_by_country_or__territory[Rank],"")</f>
        <v/>
      </c>
      <c r="D171">
        <f>_xlfn.XLOOKUP(A171,mw_parser_output__sr_only_border_0_clip_rect_0_0_0_0__clip_path_polygon_0px_0px[Country or territory],mw_parser_output__sr_only_border_0_clip_rect_0_0_0_0__clip_path_polygon_0px_0px[Rank2],"")</f>
        <v>121</v>
      </c>
      <c r="E171">
        <f>_xlfn.XLOOKUP(A171,World_Bank_Group__2022[Column1],World_Bank_Group__2022[Rank],"")</f>
        <v>139</v>
      </c>
      <c r="F171">
        <f>_xlfn.XLOOKUP(A171,Maternal_mortality_ratio_per_100_000_live_births__1[Column1.1],Maternal_mortality_ratio_per_100_000_live_births__1[Rank],"")</f>
        <v>131</v>
      </c>
      <c r="G171">
        <f>_xlfn.XLOOKUP(A171,Under_five_mortality__deaths_1_000_live_births__–_2020_estimates__1[Location.1],Under_five_mortality__deaths_1_000_live_births__–_2020_estimates__1[Rank],"")</f>
        <v>97</v>
      </c>
      <c r="H171" t="str">
        <f>_xlfn.XLOOKUP(A171,edit__The_Economist_Intelligence_Unit’s_quality_of_life_index__2005[Country or territory],edit__The_Economist_Intelligence_Unit’s_quality_of_life_index__2005[Rank],"")</f>
        <v/>
      </c>
      <c r="I171">
        <f>_xlfn.XLOOKUP(A171,'Alphabetical Order'!$A$2:$A$216,'Alphabetical Order'!$B$2:$B$216,"")</f>
        <v>167</v>
      </c>
      <c r="J171">
        <f>_xlfn.XLOOKUP(A171,List_of_countries_and_territories_by_total_population[Location],List_of_countries_and_territories_by_total_population[Rank],"")</f>
        <v>186</v>
      </c>
      <c r="K171" t="str">
        <f>_xlfn.XLOOKUP(A171,Table_1[Country],Table_1[Overall Rank],"")</f>
        <v/>
      </c>
      <c r="L171" t="str">
        <f>_xlfn.XLOOKUP(A171,Table_1[Country],Table_1[Math Rank],"")</f>
        <v/>
      </c>
      <c r="M171" t="str">
        <f>_xlfn.XLOOKUP(A171,Table_1[Country],Table_1[Science Rank],"")</f>
        <v/>
      </c>
      <c r="N171" t="str">
        <f>_xlfn.XLOOKUP(A171,Table_1[Country],Table_1[Reading Rank],"")</f>
        <v/>
      </c>
      <c r="O171" t="str">
        <f>_xlfn.XLOOKUP(A171,Table_1__2[Column1],Table_1__2[Column2.1],"")</f>
        <v/>
      </c>
      <c r="P171">
        <f>_xlfn.XLOOKUP(A171,Economic_Freedom_Index_31[Country],Economic_Freedom_Index_31[Rank],"")</f>
        <v>85</v>
      </c>
      <c r="Q171" t="str">
        <f>_xlfn.XLOOKUP(A171,Table_1__4[Column1.1],Table_1__4[Rank],"")</f>
        <v/>
      </c>
      <c r="R171">
        <f>_xlfn.XLOOKUP(A171,Table_1__3[Country],Table_1__3[Rank],"")</f>
        <v>98</v>
      </c>
      <c r="S171" t="str">
        <f>_xlfn.XLOOKUP(A171,Table_2[Country],Table_2[2022 rank'[3']],"")</f>
        <v/>
      </c>
      <c r="Y171" t="s">
        <v>2556</v>
      </c>
      <c r="Z171" t="s">
        <v>2599</v>
      </c>
      <c r="AA171" t="s">
        <v>252</v>
      </c>
      <c r="AS171" t="str">
        <v>São Tomé and Príncipe</v>
      </c>
      <c r="AU171" t="str">
        <v>Cyprus</v>
      </c>
    </row>
    <row r="172" spans="1:47" x14ac:dyDescent="0.25">
      <c r="A172" t="str">
        <v>Saudi Arabia</v>
      </c>
      <c r="B172">
        <f>_xlfn.XLOOKUP(A172,Table_4[Column3],Table_4[Rank],"")</f>
        <v>150</v>
      </c>
      <c r="C172">
        <f>_xlfn.XLOOKUP(A172,GDP__in_US___per_capita_by_country_or__territory[Column1.1],GDP__in_US___per_capita_by_country_or__territory[Rank],"")</f>
        <v>41</v>
      </c>
      <c r="D172" t="str">
        <f>_xlfn.XLOOKUP(A172,mw_parser_output__sr_only_border_0_clip_rect_0_0_0_0__clip_path_polygon_0px_0px[Country or territory],mw_parser_output__sr_only_border_0_clip_rect_0_0_0_0__clip_path_polygon_0px_0px[Rank2],"")</f>
        <v/>
      </c>
      <c r="E172">
        <f>_xlfn.XLOOKUP(A172,World_Bank_Group__2022[Column1],World_Bank_Group__2022[Rank],"")</f>
        <v>54</v>
      </c>
      <c r="F172">
        <f>_xlfn.XLOOKUP(A172,Maternal_mortality_ratio_per_100_000_live_births__1[Column1.1],Maternal_mortality_ratio_per_100_000_live_births__1[Rank],"")</f>
        <v>53</v>
      </c>
      <c r="G172">
        <f>_xlfn.XLOOKUP(A172,Under_five_mortality__deaths_1_000_live_births__–_2020_estimates__1[Location.1],Under_five_mortality__deaths_1_000_live_births__–_2020_estimates__1[Rank],"")</f>
        <v>57</v>
      </c>
      <c r="H172">
        <f>_xlfn.XLOOKUP(A172,edit__The_Economist_Intelligence_Unit’s_quality_of_life_index__2005[Country or territory],edit__The_Economist_Intelligence_Unit’s_quality_of_life_index__2005[Rank],"")</f>
        <v>72</v>
      </c>
      <c r="I172">
        <f>_xlfn.XLOOKUP(A172,'Alphabetical Order'!$A$2:$A$216,'Alphabetical Order'!$B$2:$B$216,"")</f>
        <v>168</v>
      </c>
      <c r="J172">
        <f>_xlfn.XLOOKUP(A172,List_of_countries_and_territories_by_total_population[Location],List_of_countries_and_territories_by_total_population[Rank],"")</f>
        <v>48</v>
      </c>
      <c r="K172">
        <f>_xlfn.XLOOKUP(A172,Table_1[Country],Table_1[Overall Rank],"")</f>
        <v>64</v>
      </c>
      <c r="L172">
        <f>_xlfn.XLOOKUP(A172,Table_1[Country],Table_1[Math Rank],"")</f>
        <v>61</v>
      </c>
      <c r="M172">
        <f>_xlfn.XLOOKUP(A172,Table_1[Country],Table_1[Science Rank],"")</f>
        <v>64</v>
      </c>
      <c r="N172">
        <f>_xlfn.XLOOKUP(A172,Table_1[Country],Table_1[Reading Rank],"")</f>
        <v>62</v>
      </c>
      <c r="O172">
        <f>_xlfn.XLOOKUP(A172,Table_1__2[Column1],Table_1__2[Column2.1],"")</f>
        <v>166</v>
      </c>
      <c r="P172">
        <f>_xlfn.XLOOKUP(A172,Economic_Freedom_Index_31[Country],Economic_Freedom_Index_31[Rank],"")</f>
        <v>118</v>
      </c>
      <c r="Q172">
        <f>_xlfn.XLOOKUP(A172,Table_1__4[Column1.1],Table_1__4[Rank],"")</f>
        <v>109</v>
      </c>
      <c r="R172">
        <f>_xlfn.XLOOKUP(A172,Table_1__3[Country],Table_1__3[Rank],"")</f>
        <v>200</v>
      </c>
      <c r="S172" t="str">
        <f>_xlfn.XLOOKUP(A172,Table_2[Country],Table_2[2022 rank'[3']],"")</f>
        <v/>
      </c>
      <c r="Y172" t="s">
        <v>2556</v>
      </c>
      <c r="Z172" t="s">
        <v>2600</v>
      </c>
      <c r="AA172" t="s">
        <v>264</v>
      </c>
      <c r="AS172" t="str">
        <v>Saudi Arabia</v>
      </c>
      <c r="AU172" t="str">
        <v>Cyprus</v>
      </c>
    </row>
    <row r="173" spans="1:47" x14ac:dyDescent="0.25">
      <c r="A173" t="str">
        <v>Senegal</v>
      </c>
      <c r="B173">
        <f>_xlfn.XLOOKUP(A173,Table_4[Column3],Table_4[Rank],"")</f>
        <v>83</v>
      </c>
      <c r="C173">
        <f>_xlfn.XLOOKUP(A173,GDP__in_US___per_capita_by_country_or__territory[Column1.1],GDP__in_US___per_capita_by_country_or__territory[Rank],"")</f>
        <v>160</v>
      </c>
      <c r="D173">
        <f>_xlfn.XLOOKUP(A173,mw_parser_output__sr_only_border_0_clip_rect_0_0_0_0__clip_path_polygon_0px_0px[Country or territory],mw_parser_output__sr_only_border_0_clip_rect_0_0_0_0__clip_path_polygon_0px_0px[Rank2],"")</f>
        <v>144</v>
      </c>
      <c r="E173">
        <f>_xlfn.XLOOKUP(A173,World_Bank_Group__2022[Column1],World_Bank_Group__2022[Rank],"")</f>
        <v>145</v>
      </c>
      <c r="F173">
        <f>_xlfn.XLOOKUP(A173,Maternal_mortality_ratio_per_100_000_live_births__1[Column1.1],Maternal_mortality_ratio_per_100_000_live_births__1[Rank],"")</f>
        <v>152</v>
      </c>
      <c r="G173">
        <f>_xlfn.XLOOKUP(A173,Under_five_mortality__deaths_1_000_live_births__–_2020_estimates__1[Location.1],Under_five_mortality__deaths_1_000_live_births__–_2020_estimates__1[Rank],"")</f>
        <v>140</v>
      </c>
      <c r="H173" t="str">
        <f>_xlfn.XLOOKUP(A173,edit__The_Economist_Intelligence_Unit’s_quality_of_life_index__2005[Country or territory],edit__The_Economist_Intelligence_Unit’s_quality_of_life_index__2005[Rank],"")</f>
        <v/>
      </c>
      <c r="I173">
        <f>_xlfn.XLOOKUP(A173,'Alphabetical Order'!$A$2:$A$216,'Alphabetical Order'!$B$2:$B$216,"")</f>
        <v>169</v>
      </c>
      <c r="J173">
        <f>_xlfn.XLOOKUP(A173,List_of_countries_and_territories_by_total_population[Location],List_of_countries_and_territories_by_total_population[Rank],"")</f>
        <v>69</v>
      </c>
      <c r="K173" t="str">
        <f>_xlfn.XLOOKUP(A173,Table_1[Country],Table_1[Overall Rank],"")</f>
        <v/>
      </c>
      <c r="L173" t="str">
        <f>_xlfn.XLOOKUP(A173,Table_1[Country],Table_1[Math Rank],"")</f>
        <v/>
      </c>
      <c r="M173" t="str">
        <f>_xlfn.XLOOKUP(A173,Table_1[Country],Table_1[Science Rank],"")</f>
        <v/>
      </c>
      <c r="N173" t="str">
        <f>_xlfn.XLOOKUP(A173,Table_1[Country],Table_1[Reading Rank],"")</f>
        <v/>
      </c>
      <c r="O173">
        <f>_xlfn.XLOOKUP(A173,Table_1__2[Column1],Table_1__2[Column2.1],"")</f>
        <v>94</v>
      </c>
      <c r="P173">
        <f>_xlfn.XLOOKUP(A173,Economic_Freedom_Index_31[Country],Economic_Freedom_Index_31[Rank],"")</f>
        <v>88</v>
      </c>
      <c r="Q173">
        <f>_xlfn.XLOOKUP(A173,Table_1__4[Column1.1],Table_1__4[Rank],"")</f>
        <v>26</v>
      </c>
      <c r="R173">
        <f>_xlfn.XLOOKUP(A173,Table_1__3[Country],Table_1__3[Rank],"")</f>
        <v>49</v>
      </c>
      <c r="S173" t="str">
        <f>_xlfn.XLOOKUP(A173,Table_2[Country],Table_2[2022 rank'[3']],"")</f>
        <v/>
      </c>
      <c r="AS173" t="str">
        <v>Senegal</v>
      </c>
      <c r="AU173" t="str">
        <v>Cyprus</v>
      </c>
    </row>
    <row r="174" spans="1:47" x14ac:dyDescent="0.25">
      <c r="A174" t="str">
        <v>Serbia</v>
      </c>
      <c r="B174">
        <f>_xlfn.XLOOKUP(A174,Table_4[Column3],Table_4[Rank],"")</f>
        <v>64</v>
      </c>
      <c r="C174">
        <f>_xlfn.XLOOKUP(A174,GDP__in_US___per_capita_by_country_or__territory[Column1.1],GDP__in_US___per_capita_by_country_or__territory[Rank],"")</f>
        <v>82</v>
      </c>
      <c r="D174">
        <f>_xlfn.XLOOKUP(A174,mw_parser_output__sr_only_border_0_clip_rect_0_0_0_0__clip_path_polygon_0px_0px[Country or territory],mw_parser_output__sr_only_border_0_clip_rect_0_0_0_0__clip_path_polygon_0px_0px[Rank2],"")</f>
        <v>52</v>
      </c>
      <c r="E174">
        <f>_xlfn.XLOOKUP(A174,World_Bank_Group__2022[Column1],World_Bank_Group__2022[Rank],"")</f>
        <v>71</v>
      </c>
      <c r="F174">
        <f>_xlfn.XLOOKUP(A174,Maternal_mortality_ratio_per_100_000_live_births__1[Column1.1],Maternal_mortality_ratio_per_100_000_live_births__1[Rank],"")</f>
        <v>44</v>
      </c>
      <c r="G174">
        <f>_xlfn.XLOOKUP(A174,Under_five_mortality__deaths_1_000_live_births__–_2020_estimates__1[Location.1],Under_five_mortality__deaths_1_000_live_births__–_2020_estimates__1[Rank],"")</f>
        <v>42</v>
      </c>
      <c r="H174">
        <f>_xlfn.XLOOKUP(A174,edit__The_Economist_Intelligence_Unit’s_quality_of_life_index__2005[Country or territory],edit__The_Economist_Intelligence_Unit’s_quality_of_life_index__2005[Rank],"")</f>
        <v>84</v>
      </c>
      <c r="I174">
        <f>_xlfn.XLOOKUP(A174,'Alphabetical Order'!$A$2:$A$216,'Alphabetical Order'!$B$2:$B$216,"")</f>
        <v>170</v>
      </c>
      <c r="J174">
        <f>_xlfn.XLOOKUP(A174,List_of_countries_and_territories_by_total_population[Location],List_of_countries_and_territories_by_total_population[Rank],"")</f>
        <v>109</v>
      </c>
      <c r="K174">
        <f>_xlfn.XLOOKUP(A174,Table_1[Country],Table_1[Overall Rank],"")</f>
        <v>40</v>
      </c>
      <c r="L174">
        <f>_xlfn.XLOOKUP(A174,Table_1[Country],Table_1[Math Rank],"")</f>
        <v>42</v>
      </c>
      <c r="M174">
        <f>_xlfn.XLOOKUP(A174,Table_1[Country],Table_1[Science Rank],"")</f>
        <v>40</v>
      </c>
      <c r="N174">
        <f>_xlfn.XLOOKUP(A174,Table_1[Country],Table_1[Reading Rank],"")</f>
        <v>40</v>
      </c>
      <c r="O174">
        <f>_xlfn.XLOOKUP(A174,Table_1__2[Column1],Table_1__2[Column2.1],"")</f>
        <v>98</v>
      </c>
      <c r="P174">
        <f>_xlfn.XLOOKUP(A174,Economic_Freedom_Index_31[Country],Economic_Freedom_Index_31[Rank],"")</f>
        <v>59</v>
      </c>
      <c r="Q174">
        <f>_xlfn.XLOOKUP(A174,Table_1__4[Column1.1],Table_1__4[Rank],"")</f>
        <v>19</v>
      </c>
      <c r="R174">
        <f>_xlfn.XLOOKUP(A174,Table_1__3[Country],Table_1__3[Rank],"")</f>
        <v>157</v>
      </c>
      <c r="S174">
        <f>_xlfn.XLOOKUP(A174,Table_2[Country],Table_2[2022 rank'[3']],"")</f>
        <v>38</v>
      </c>
      <c r="AS174" t="str">
        <v>Serbia</v>
      </c>
      <c r="AU174" t="str">
        <v>Czech Republic</v>
      </c>
    </row>
    <row r="175" spans="1:47" x14ac:dyDescent="0.25">
      <c r="A175" t="str">
        <v>Seychelles</v>
      </c>
      <c r="B175" t="str">
        <f>_xlfn.XLOOKUP(A175,Table_4[Column3],Table_4[Rank],"")</f>
        <v/>
      </c>
      <c r="C175">
        <f>_xlfn.XLOOKUP(A175,GDP__in_US___per_capita_by_country_or__territory[Column1.1],GDP__in_US___per_capita_by_country_or__territory[Rank],"")</f>
        <v>57</v>
      </c>
      <c r="D175">
        <f>_xlfn.XLOOKUP(A175,mw_parser_output__sr_only_border_0_clip_rect_0_0_0_0__clip_path_polygon_0px_0px[Country or territory],mw_parser_output__sr_only_border_0_clip_rect_0_0_0_0__clip_path_polygon_0px_0px[Rank2],"")</f>
        <v>54</v>
      </c>
      <c r="E175">
        <f>_xlfn.XLOOKUP(A175,World_Bank_Group__2022[Column1],World_Bank_Group__2022[Rank],"")</f>
        <v>94</v>
      </c>
      <c r="F175">
        <f>_xlfn.XLOOKUP(A175,Maternal_mortality_ratio_per_100_000_live_births__1[Column1.1],Maternal_mortality_ratio_per_100_000_live_births__1[Rank],"")</f>
        <v>9</v>
      </c>
      <c r="G175">
        <f>_xlfn.XLOOKUP(A175,Under_five_mortality__deaths_1_000_live_births__–_2020_estimates__1[Location.1],Under_five_mortality__deaths_1_000_live_births__–_2020_estimates__1[Rank],"")</f>
        <v>87</v>
      </c>
      <c r="H175" t="str">
        <f>_xlfn.XLOOKUP(A175,edit__The_Economist_Intelligence_Unit’s_quality_of_life_index__2005[Country or territory],edit__The_Economist_Intelligence_Unit’s_quality_of_life_index__2005[Rank],"")</f>
        <v/>
      </c>
      <c r="I175">
        <f>_xlfn.XLOOKUP(A175,'Alphabetical Order'!$A$2:$A$216,'Alphabetical Order'!$B$2:$B$216,"")</f>
        <v>171</v>
      </c>
      <c r="J175">
        <f>_xlfn.XLOOKUP(A175,List_of_countries_and_territories_by_total_population[Location],List_of_countries_and_territories_by_total_population[Rank],"")</f>
        <v>191</v>
      </c>
      <c r="K175" t="str">
        <f>_xlfn.XLOOKUP(A175,Table_1[Country],Table_1[Overall Rank],"")</f>
        <v/>
      </c>
      <c r="L175" t="str">
        <f>_xlfn.XLOOKUP(A175,Table_1[Country],Table_1[Math Rank],"")</f>
        <v/>
      </c>
      <c r="M175" t="str">
        <f>_xlfn.XLOOKUP(A175,Table_1[Country],Table_1[Science Rank],"")</f>
        <v/>
      </c>
      <c r="N175" t="str">
        <f>_xlfn.XLOOKUP(A175,Table_1[Country],Table_1[Reading Rank],"")</f>
        <v/>
      </c>
      <c r="O175">
        <f>_xlfn.XLOOKUP(A175,Table_1__2[Column1],Table_1__2[Column2.1],"")</f>
        <v>37</v>
      </c>
      <c r="P175">
        <f>_xlfn.XLOOKUP(A175,Economic_Freedom_Index_31[Country],Economic_Freedom_Index_31[Rank],"")</f>
        <v>79</v>
      </c>
      <c r="Q175" t="str">
        <f>_xlfn.XLOOKUP(A175,Table_1__4[Column1.1],Table_1__4[Rank],"")</f>
        <v/>
      </c>
      <c r="R175">
        <f>_xlfn.XLOOKUP(A175,Table_1__3[Country],Table_1__3[Rank],"")</f>
        <v>43</v>
      </c>
      <c r="S175" t="str">
        <f>_xlfn.XLOOKUP(A175,Table_2[Country],Table_2[2022 rank'[3']],"")</f>
        <v/>
      </c>
      <c r="AS175" t="str">
        <v>Seychelles</v>
      </c>
      <c r="AU175" t="str">
        <v>Czech Republic</v>
      </c>
    </row>
    <row r="176" spans="1:47" x14ac:dyDescent="0.25">
      <c r="A176" t="str">
        <v>Sierra Leone</v>
      </c>
      <c r="B176">
        <f>_xlfn.XLOOKUP(A176,Table_4[Column3],Table_4[Rank],"")</f>
        <v>103</v>
      </c>
      <c r="C176">
        <f>_xlfn.XLOOKUP(A176,GDP__in_US___per_capita_by_country_or__territory[Column1.1],GDP__in_US___per_capita_by_country_or__territory[Rank],"")</f>
        <v>193</v>
      </c>
      <c r="D176">
        <f>_xlfn.XLOOKUP(A176,mw_parser_output__sr_only_border_0_clip_rect_0_0_0_0__clip_path_polygon_0px_0px[Country or territory],mw_parser_output__sr_only_border_0_clip_rect_0_0_0_0__clip_path_polygon_0px_0px[Rank2],"")</f>
        <v>158</v>
      </c>
      <c r="E176">
        <f>_xlfn.XLOOKUP(A176,World_Bank_Group__2022[Column1],World_Bank_Group__2022[Rank],"")</f>
        <v>183</v>
      </c>
      <c r="F176">
        <f>_xlfn.XLOOKUP(A176,Maternal_mortality_ratio_per_100_000_live_births__1[Column1.1],Maternal_mortality_ratio_per_100_000_live_births__1[Rank],"")</f>
        <v>168</v>
      </c>
      <c r="G176">
        <f>_xlfn.XLOOKUP(A176,Under_five_mortality__deaths_1_000_live_births__–_2020_estimates__1[Location.1],Under_five_mortality__deaths_1_000_live_births__–_2020_estimates__1[Rank],"")</f>
        <v>190</v>
      </c>
      <c r="H176" t="str">
        <f>_xlfn.XLOOKUP(A176,edit__The_Economist_Intelligence_Unit’s_quality_of_life_index__2005[Country or territory],edit__The_Economist_Intelligence_Unit’s_quality_of_life_index__2005[Rank],"")</f>
        <v/>
      </c>
      <c r="I176">
        <f>_xlfn.XLOOKUP(A176,'Alphabetical Order'!$A$2:$A$216,'Alphabetical Order'!$B$2:$B$216,"")</f>
        <v>172</v>
      </c>
      <c r="J176">
        <f>_xlfn.XLOOKUP(A176,List_of_countries_and_territories_by_total_population[Location],List_of_countries_and_territories_by_total_population[Rank],"")</f>
        <v>101</v>
      </c>
      <c r="K176" t="str">
        <f>_xlfn.XLOOKUP(A176,Table_1[Country],Table_1[Overall Rank],"")</f>
        <v/>
      </c>
      <c r="L176" t="str">
        <f>_xlfn.XLOOKUP(A176,Table_1[Country],Table_1[Math Rank],"")</f>
        <v/>
      </c>
      <c r="M176" t="str">
        <f>_xlfn.XLOOKUP(A176,Table_1[Country],Table_1[Science Rank],"")</f>
        <v/>
      </c>
      <c r="N176" t="str">
        <f>_xlfn.XLOOKUP(A176,Table_1[Country],Table_1[Reading Rank],"")</f>
        <v/>
      </c>
      <c r="O176">
        <f>_xlfn.XLOOKUP(A176,Table_1__2[Column1],Table_1__2[Column2.1],"")</f>
        <v>64</v>
      </c>
      <c r="P176">
        <f>_xlfn.XLOOKUP(A176,Economic_Freedom_Index_31[Country],Economic_Freedom_Index_31[Rank],"")</f>
        <v>140</v>
      </c>
      <c r="Q176">
        <f>_xlfn.XLOOKUP(A176,Table_1__4[Column1.1],Table_1__4[Rank],"")</f>
        <v>102</v>
      </c>
      <c r="R176">
        <f>_xlfn.XLOOKUP(A176,Table_1__3[Country],Table_1__3[Rank],"")</f>
        <v>92</v>
      </c>
      <c r="S176" t="str">
        <f>_xlfn.XLOOKUP(A176,Table_2[Country],Table_2[2022 rank'[3']],"")</f>
        <v/>
      </c>
      <c r="AS176" t="str">
        <v>Sierra Leone</v>
      </c>
      <c r="AU176" t="str">
        <v>Czech Republic</v>
      </c>
    </row>
    <row r="177" spans="1:47" x14ac:dyDescent="0.25">
      <c r="A177" t="str">
        <v>Singapore</v>
      </c>
      <c r="B177">
        <f>_xlfn.XLOOKUP(A177,Table_4[Column3],Table_4[Rank],"")</f>
        <v>69</v>
      </c>
      <c r="C177">
        <f>_xlfn.XLOOKUP(A177,GDP__in_US___per_capita_by_country_or__territory[Column1.1],GDP__in_US___per_capita_by_country_or__territory[Rank],"")</f>
        <v>7</v>
      </c>
      <c r="D177">
        <f>_xlfn.XLOOKUP(A177,mw_parser_output__sr_only_border_0_clip_rect_0_0_0_0__clip_path_polygon_0px_0px[Country or territory],mw_parser_output__sr_only_border_0_clip_rect_0_0_0_0__clip_path_polygon_0px_0px[Rank2],"")</f>
        <v>7</v>
      </c>
      <c r="E177">
        <f>_xlfn.XLOOKUP(A177,World_Bank_Group__2022[Column1],World_Bank_Group__2022[Rank],"")</f>
        <v>12</v>
      </c>
      <c r="F177">
        <f>_xlfn.XLOOKUP(A177,Maternal_mortality_ratio_per_100_000_live_births__1[Column1.1],Maternal_mortality_ratio_per_100_000_live_births__1[Rank],"")</f>
        <v>33</v>
      </c>
      <c r="G177">
        <f>_xlfn.XLOOKUP(A177,Under_five_mortality__deaths_1_000_live_births__–_2020_estimates__1[Location.1],Under_five_mortality__deaths_1_000_live_births__–_2020_estimates__1[Rank],"")</f>
        <v>4</v>
      </c>
      <c r="H177">
        <f>_xlfn.XLOOKUP(A177,edit__The_Economist_Intelligence_Unit’s_quality_of_life_index__2005[Country or territory],edit__The_Economist_Intelligence_Unit’s_quality_of_life_index__2005[Rank],"")</f>
        <v>11</v>
      </c>
      <c r="I177">
        <f>_xlfn.XLOOKUP(A177,'Alphabetical Order'!$A$2:$A$216,'Alphabetical Order'!$B$2:$B$216,"")</f>
        <v>173</v>
      </c>
      <c r="J177">
        <f>_xlfn.XLOOKUP(A177,List_of_countries_and_territories_by_total_population[Location],List_of_countries_and_territories_by_total_population[Rank],"")</f>
        <v>115</v>
      </c>
      <c r="K177">
        <f>_xlfn.XLOOKUP(A177,Table_1[Country],Table_1[Overall Rank],"")</f>
        <v>1</v>
      </c>
      <c r="L177">
        <f>_xlfn.XLOOKUP(A177,Table_1[Country],Table_1[Math Rank],"")</f>
        <v>1</v>
      </c>
      <c r="M177">
        <f>_xlfn.XLOOKUP(A177,Table_1[Country],Table_1[Science Rank],"")</f>
        <v>1</v>
      </c>
      <c r="N177">
        <f>_xlfn.XLOOKUP(A177,Table_1[Country],Table_1[Reading Rank],"")</f>
        <v>1</v>
      </c>
      <c r="O177">
        <f>_xlfn.XLOOKUP(A177,Table_1__2[Column1],Table_1__2[Column2.1],"")</f>
        <v>126</v>
      </c>
      <c r="P177">
        <f>_xlfn.XLOOKUP(A177,Economic_Freedom_Index_31[Country],Economic_Freedom_Index_31[Rank],"")</f>
        <v>1</v>
      </c>
      <c r="Q177" t="str">
        <f>_xlfn.XLOOKUP(A177,Table_1__4[Column1.1],Table_1__4[Rank],"")</f>
        <v/>
      </c>
      <c r="R177">
        <f>_xlfn.XLOOKUP(A177,Table_1__3[Country],Table_1__3[Rank],"")</f>
        <v>134</v>
      </c>
      <c r="S177">
        <f>_xlfn.XLOOKUP(A177,Table_2[Country],Table_2[2022 rank'[3']],"")</f>
        <v>25</v>
      </c>
      <c r="AS177" t="str">
        <v>Singapore</v>
      </c>
      <c r="AU177" t="str">
        <v>Czechia</v>
      </c>
    </row>
    <row r="178" spans="1:47" x14ac:dyDescent="0.25">
      <c r="A178" t="str">
        <v>Slovakia</v>
      </c>
      <c r="B178">
        <f>_xlfn.XLOOKUP(A178,Table_4[Column3],Table_4[Rank],"")</f>
        <v>44</v>
      </c>
      <c r="C178">
        <f>_xlfn.XLOOKUP(A178,GDP__in_US___per_capita_by_country_or__territory[Column1.1],GDP__in_US___per_capita_by_country_or__territory[Rank],"")</f>
        <v>47</v>
      </c>
      <c r="D178" t="str">
        <f>_xlfn.XLOOKUP(A178,mw_parser_output__sr_only_border_0_clip_rect_0_0_0_0__clip_path_polygon_0px_0px[Country or territory],mw_parser_output__sr_only_border_0_clip_rect_0_0_0_0__clip_path_polygon_0px_0px[Rank2],"")</f>
        <v/>
      </c>
      <c r="E178">
        <f>_xlfn.XLOOKUP(A178,World_Bank_Group__2022[Column1],World_Bank_Group__2022[Rank],"")</f>
        <v>62</v>
      </c>
      <c r="F178">
        <f>_xlfn.XLOOKUP(A178,Maternal_mortality_ratio_per_100_000_live_births__1[Column1.1],Maternal_mortality_ratio_per_100_000_live_births__1[Rank],"")</f>
        <v>19</v>
      </c>
      <c r="G178">
        <f>_xlfn.XLOOKUP(A178,Under_five_mortality__deaths_1_000_live_births__–_2020_estimates__1[Location.1],Under_five_mortality__deaths_1_000_live_births__–_2020_estimates__1[Rank],"")</f>
        <v>44</v>
      </c>
      <c r="H178">
        <f>_xlfn.XLOOKUP(A178,edit__The_Economist_Intelligence_Unit’s_quality_of_life_index__2005[Country or territory],edit__The_Economist_Intelligence_Unit’s_quality_of_life_index__2005[Rank],"")</f>
        <v>45</v>
      </c>
      <c r="I178">
        <f>_xlfn.XLOOKUP(A178,'Alphabetical Order'!$A$2:$A$216,'Alphabetical Order'!$B$2:$B$216,"")</f>
        <v>174</v>
      </c>
      <c r="J178">
        <f>_xlfn.XLOOKUP(A178,List_of_countries_and_territories_by_total_population[Location],List_of_countries_and_territories_by_total_population[Rank],"")</f>
        <v>121</v>
      </c>
      <c r="K178">
        <f>_xlfn.XLOOKUP(A178,Table_1[Country],Table_1[Overall Rank],"")</f>
        <v>38</v>
      </c>
      <c r="L178">
        <f>_xlfn.XLOOKUP(A178,Table_1[Country],Table_1[Math Rank],"")</f>
        <v>35</v>
      </c>
      <c r="M178">
        <f>_xlfn.XLOOKUP(A178,Table_1[Country],Table_1[Science Rank],"")</f>
        <v>38</v>
      </c>
      <c r="N178">
        <f>_xlfn.XLOOKUP(A178,Table_1[Country],Table_1[Reading Rank],"")</f>
        <v>38</v>
      </c>
      <c r="O178">
        <f>_xlfn.XLOOKUP(A178,Table_1__2[Column1],Table_1__2[Column2.1],"")</f>
        <v>29</v>
      </c>
      <c r="P178">
        <f>_xlfn.XLOOKUP(A178,Economic_Freedom_Index_31[Country],Economic_Freedom_Index_31[Rank],"")</f>
        <v>33</v>
      </c>
      <c r="Q178">
        <f>_xlfn.XLOOKUP(A178,Table_1__4[Column1.1],Table_1__4[Rank],"")</f>
        <v>20</v>
      </c>
      <c r="R178">
        <f>_xlfn.XLOOKUP(A178,Table_1__3[Country],Table_1__3[Rank],"")</f>
        <v>116</v>
      </c>
      <c r="S178">
        <f>_xlfn.XLOOKUP(A178,Table_2[Country],Table_2[2022 rank'[3']],"")</f>
        <v>32</v>
      </c>
      <c r="AS178" t="str">
        <v>Slovakia</v>
      </c>
      <c r="AU178" t="str">
        <v>Denmark</v>
      </c>
    </row>
    <row r="179" spans="1:47" x14ac:dyDescent="0.25">
      <c r="A179" t="str">
        <v>Slovenia</v>
      </c>
      <c r="B179">
        <f>_xlfn.XLOOKUP(A179,Table_4[Column3],Table_4[Rank],"")</f>
        <v>31</v>
      </c>
      <c r="C179">
        <f>_xlfn.XLOOKUP(A179,GDP__in_US___per_capita_by_country_or__territory[Column1.1],GDP__in_US___per_capita_by_country_or__territory[Rank],"")</f>
        <v>37</v>
      </c>
      <c r="D179">
        <f>_xlfn.XLOOKUP(A179,mw_parser_output__sr_only_border_0_clip_rect_0_0_0_0__clip_path_polygon_0px_0px[Country or territory],mw_parser_output__sr_only_border_0_clip_rect_0_0_0_0__clip_path_polygon_0px_0px[Rank2],"")</f>
        <v>16</v>
      </c>
      <c r="E179">
        <f>_xlfn.XLOOKUP(A179,World_Bank_Group__2022[Column1],World_Bank_Group__2022[Rank],"")</f>
        <v>31</v>
      </c>
      <c r="F179">
        <f>_xlfn.XLOOKUP(A179,Maternal_mortality_ratio_per_100_000_live_births__1[Column1.1],Maternal_mortality_ratio_per_100_000_live_births__1[Rank],"")</f>
        <v>15</v>
      </c>
      <c r="G179">
        <f>_xlfn.XLOOKUP(A179,Under_five_mortality__deaths_1_000_live_births__–_2020_estimates__1[Location.1],Under_five_mortality__deaths_1_000_live_births__–_2020_estimates__1[Rank],"")</f>
        <v>4</v>
      </c>
      <c r="H179">
        <f>_xlfn.XLOOKUP(A179,edit__The_Economist_Intelligence_Unit’s_quality_of_life_index__2005[Country or territory],edit__The_Economist_Intelligence_Unit’s_quality_of_life_index__2005[Rank],"")</f>
        <v>27</v>
      </c>
      <c r="I179">
        <f>_xlfn.XLOOKUP(A179,'Alphabetical Order'!$A$2:$A$216,'Alphabetical Order'!$B$2:$B$216,"")</f>
        <v>175</v>
      </c>
      <c r="J179">
        <f>_xlfn.XLOOKUP(A179,List_of_countries_and_territories_by_total_population[Location],List_of_countries_and_territories_by_total_population[Rank],"")</f>
        <v>148</v>
      </c>
      <c r="K179">
        <f>_xlfn.XLOOKUP(A179,Table_1[Country],Table_1[Overall Rank],"")</f>
        <v>22</v>
      </c>
      <c r="L179">
        <f>_xlfn.XLOOKUP(A179,Table_1[Country],Table_1[Math Rank],"")</f>
        <v>19</v>
      </c>
      <c r="M179">
        <f>_xlfn.XLOOKUP(A179,Table_1[Country],Table_1[Science Rank],"")</f>
        <v>14</v>
      </c>
      <c r="N179">
        <f>_xlfn.XLOOKUP(A179,Table_1[Country],Table_1[Reading Rank],"")</f>
        <v>33</v>
      </c>
      <c r="O179">
        <f>_xlfn.XLOOKUP(A179,Table_1__2[Column1],Table_1__2[Column2.1],"")</f>
        <v>42</v>
      </c>
      <c r="P179">
        <f>_xlfn.XLOOKUP(A179,Economic_Freedom_Index_31[Country],Economic_Freedom_Index_31[Rank],"")</f>
        <v>37</v>
      </c>
      <c r="Q179">
        <f>_xlfn.XLOOKUP(A179,Table_1__4[Column1.1],Table_1__4[Rank],"")</f>
        <v>8</v>
      </c>
      <c r="R179">
        <f>_xlfn.XLOOKUP(A179,Table_1__3[Country],Table_1__3[Rank],"")</f>
        <v>118</v>
      </c>
      <c r="S179">
        <f>_xlfn.XLOOKUP(A179,Table_2[Country],Table_2[2022 rank'[3']],"")</f>
        <v>17</v>
      </c>
      <c r="AS179" t="str">
        <v>Slovenia</v>
      </c>
      <c r="AU179" t="str">
        <v>Denmark</v>
      </c>
    </row>
    <row r="180" spans="1:47" x14ac:dyDescent="0.25">
      <c r="A180" t="str">
        <v>Solomon Islands</v>
      </c>
      <c r="B180" t="str">
        <f>_xlfn.XLOOKUP(A180,Table_4[Column3],Table_4[Rank],"")</f>
        <v/>
      </c>
      <c r="C180" t="str">
        <f>_xlfn.XLOOKUP(A180,GDP__in_US___per_capita_by_country_or__territory[Column1.1],GDP__in_US___per_capita_by_country_or__territory[Rank],"")</f>
        <v/>
      </c>
      <c r="D180">
        <f>_xlfn.XLOOKUP(A180,mw_parser_output__sr_only_border_0_clip_rect_0_0_0_0__clip_path_polygon_0px_0px[Country or territory],mw_parser_output__sr_only_border_0_clip_rect_0_0_0_0__clip_path_polygon_0px_0px[Rank2],"")</f>
        <v>134</v>
      </c>
      <c r="E180">
        <f>_xlfn.XLOOKUP(A180,World_Bank_Group__2022[Column1],World_Bank_Group__2022[Rank],"")</f>
        <v>125</v>
      </c>
      <c r="F180">
        <f>_xlfn.XLOOKUP(A180,Maternal_mortality_ratio_per_100_000_live_births__1[Column1.1],Maternal_mortality_ratio_per_100_000_live_births__1[Rank],"")</f>
        <v>123</v>
      </c>
      <c r="G180">
        <f>_xlfn.XLOOKUP(A180,Under_five_mortality__deaths_1_000_live_births__–_2020_estimates__1[Location.1],Under_five_mortality__deaths_1_000_live_births__–_2020_estimates__1[Rank],"")</f>
        <v>111</v>
      </c>
      <c r="H180" t="str">
        <f>_xlfn.XLOOKUP(A180,edit__The_Economist_Intelligence_Unit’s_quality_of_life_index__2005[Country or territory],edit__The_Economist_Intelligence_Unit’s_quality_of_life_index__2005[Rank],"")</f>
        <v/>
      </c>
      <c r="I180">
        <f>_xlfn.XLOOKUP(A180,'Alphabetical Order'!$A$2:$A$216,'Alphabetical Order'!$B$2:$B$216,"")</f>
        <v>176</v>
      </c>
      <c r="J180">
        <f>_xlfn.XLOOKUP(A180,List_of_countries_and_territories_by_total_population[Location],List_of_countries_and_territories_by_total_population[Rank],"")</f>
        <v>166</v>
      </c>
      <c r="K180" t="str">
        <f>_xlfn.XLOOKUP(A180,Table_1[Country],Table_1[Overall Rank],"")</f>
        <v/>
      </c>
      <c r="L180" t="str">
        <f>_xlfn.XLOOKUP(A180,Table_1[Country],Table_1[Math Rank],"")</f>
        <v/>
      </c>
      <c r="M180" t="str">
        <f>_xlfn.XLOOKUP(A180,Table_1[Country],Table_1[Science Rank],"")</f>
        <v/>
      </c>
      <c r="N180" t="str">
        <f>_xlfn.XLOOKUP(A180,Table_1[Country],Table_1[Reading Rank],"")</f>
        <v/>
      </c>
      <c r="O180" t="str">
        <f>_xlfn.XLOOKUP(A180,Table_1__2[Column1],Table_1__2[Column2.1],"")</f>
        <v/>
      </c>
      <c r="P180">
        <f>_xlfn.XLOOKUP(A180,Economic_Freedom_Index_31[Country],Economic_Freedom_Index_31[Rank],"")</f>
        <v>110</v>
      </c>
      <c r="Q180">
        <f>_xlfn.XLOOKUP(A180,Table_1__4[Column1.1],Table_1__4[Rank],"")</f>
        <v>110</v>
      </c>
      <c r="R180">
        <f>_xlfn.XLOOKUP(A180,Table_1__3[Country],Table_1__3[Rank],"")</f>
        <v>60</v>
      </c>
      <c r="S180" t="str">
        <f>_xlfn.XLOOKUP(A180,Table_2[Country],Table_2[2022 rank'[3']],"")</f>
        <v/>
      </c>
      <c r="AS180" t="str">
        <v>Solomon Islands</v>
      </c>
      <c r="AU180" t="str">
        <v>Denmark</v>
      </c>
    </row>
    <row r="181" spans="1:47" x14ac:dyDescent="0.25">
      <c r="A181" t="str">
        <v>Somalia</v>
      </c>
      <c r="B181" t="str">
        <f>_xlfn.XLOOKUP(A181,Table_4[Column3],Table_4[Rank],"")</f>
        <v/>
      </c>
      <c r="C181">
        <f>_xlfn.XLOOKUP(A181,GDP__in_US___per_capita_by_country_or__territory[Column1.1],GDP__in_US___per_capita_by_country_or__territory[Rank],"")</f>
        <v>191</v>
      </c>
      <c r="D181">
        <f>_xlfn.XLOOKUP(A181,mw_parser_output__sr_only_border_0_clip_rect_0_0_0_0__clip_path_polygon_0px_0px[Country or territory],mw_parser_output__sr_only_border_0_clip_rect_0_0_0_0__clip_path_polygon_0px_0px[Rank2],"")</f>
        <v>166</v>
      </c>
      <c r="E181">
        <f>_xlfn.XLOOKUP(A181,World_Bank_Group__2022[Column1],World_Bank_Group__2022[Rank],"")</f>
        <v>195</v>
      </c>
      <c r="F181">
        <f>_xlfn.XLOOKUP(A181,Maternal_mortality_ratio_per_100_000_live_births__1[Column1.1],Maternal_mortality_ratio_per_100_000_live_births__1[Rank],"")</f>
        <v>179</v>
      </c>
      <c r="G181">
        <f>_xlfn.XLOOKUP(A181,Under_five_mortality__deaths_1_000_live_births__–_2020_estimates__1[Location.1],Under_five_mortality__deaths_1_000_live_births__–_2020_estimates__1[Rank],"")</f>
        <v>193</v>
      </c>
      <c r="H181" t="str">
        <f>_xlfn.XLOOKUP(A181,edit__The_Economist_Intelligence_Unit’s_quality_of_life_index__2005[Country or territory],edit__The_Economist_Intelligence_Unit’s_quality_of_life_index__2005[Rank],"")</f>
        <v/>
      </c>
      <c r="I181">
        <f>_xlfn.XLOOKUP(A181,'Alphabetical Order'!$A$2:$A$216,'Alphabetical Order'!$B$2:$B$216,"")</f>
        <v>177</v>
      </c>
      <c r="J181">
        <f>_xlfn.XLOOKUP(A181,List_of_countries_and_territories_by_total_population[Location],List_of_countries_and_territories_by_total_population[Rank],"")</f>
        <v>67</v>
      </c>
      <c r="K181" t="str">
        <f>_xlfn.XLOOKUP(A181,Table_1[Country],Table_1[Overall Rank],"")</f>
        <v/>
      </c>
      <c r="L181" t="str">
        <f>_xlfn.XLOOKUP(A181,Table_1[Country],Table_1[Math Rank],"")</f>
        <v/>
      </c>
      <c r="M181" t="str">
        <f>_xlfn.XLOOKUP(A181,Table_1[Country],Table_1[Science Rank],"")</f>
        <v/>
      </c>
      <c r="N181" t="str">
        <f>_xlfn.XLOOKUP(A181,Table_1[Country],Table_1[Reading Rank],"")</f>
        <v/>
      </c>
      <c r="O181">
        <f>_xlfn.XLOOKUP(A181,Table_1__2[Column1],Table_1__2[Column2.1],"")</f>
        <v>145</v>
      </c>
      <c r="P181" t="str">
        <f>_xlfn.XLOOKUP(A181,Economic_Freedom_Index_31[Country],Economic_Freedom_Index_31[Rank],"")</f>
        <v/>
      </c>
      <c r="Q181" t="str">
        <f>_xlfn.XLOOKUP(A181,Table_1__4[Column1.1],Table_1__4[Rank],"")</f>
        <v/>
      </c>
      <c r="R181">
        <f>_xlfn.XLOOKUP(A181,Table_1__3[Country],Table_1__3[Rank],"")</f>
        <v>82</v>
      </c>
      <c r="S181" t="str">
        <f>_xlfn.XLOOKUP(A181,Table_2[Country],Table_2[2022 rank'[3']],"")</f>
        <v/>
      </c>
      <c r="AS181" t="str">
        <v>Somalia</v>
      </c>
      <c r="AU181" t="str">
        <v>Denmark</v>
      </c>
    </row>
    <row r="182" spans="1:47" x14ac:dyDescent="0.25">
      <c r="A182" t="str">
        <v>South Africa</v>
      </c>
      <c r="B182">
        <f>_xlfn.XLOOKUP(A182,Table_4[Column3],Table_4[Rank],"")</f>
        <v>47</v>
      </c>
      <c r="C182">
        <f>_xlfn.XLOOKUP(A182,GDP__in_US___per_capita_by_country_or__territory[Column1.1],GDP__in_US___per_capita_by_country_or__territory[Rank],"")</f>
        <v>95</v>
      </c>
      <c r="D182">
        <f>_xlfn.XLOOKUP(A182,mw_parser_output__sr_only_border_0_clip_rect_0_0_0_0__clip_path_polygon_0px_0px[Country or territory],mw_parser_output__sr_only_border_0_clip_rect_0_0_0_0__clip_path_polygon_0px_0px[Rank2],"")</f>
        <v>91</v>
      </c>
      <c r="E182">
        <f>_xlfn.XLOOKUP(A182,World_Bank_Group__2022[Column1],World_Bank_Group__2022[Rank],"")</f>
        <v>179</v>
      </c>
      <c r="F182">
        <f>_xlfn.XLOOKUP(A182,Maternal_mortality_ratio_per_100_000_live_births__1[Column1.1],Maternal_mortality_ratio_per_100_000_live_births__1[Rank],"")</f>
        <v>127</v>
      </c>
      <c r="G182">
        <f>_xlfn.XLOOKUP(A182,Under_five_mortality__deaths_1_000_live_births__–_2020_estimates__1[Location.1],Under_five_mortality__deaths_1_000_live_births__–_2020_estimates__1[Rank],"")</f>
        <v>135</v>
      </c>
      <c r="H182">
        <f>_xlfn.XLOOKUP(A182,edit__The_Economist_Intelligence_Unit’s_quality_of_life_index__2005[Country or territory],edit__The_Economist_Intelligence_Unit’s_quality_of_life_index__2005[Rank],"")</f>
        <v>92</v>
      </c>
      <c r="I182">
        <f>_xlfn.XLOOKUP(A182,'Alphabetical Order'!$A$2:$A$216,'Alphabetical Order'!$B$2:$B$216,"")</f>
        <v>178</v>
      </c>
      <c r="J182">
        <f>_xlfn.XLOOKUP(A182,List_of_countries_and_territories_by_total_population[Location],List_of_countries_and_territories_by_total_population[Rank],"")</f>
        <v>23</v>
      </c>
      <c r="K182" t="str">
        <f>_xlfn.XLOOKUP(A182,Table_1[Country],Table_1[Overall Rank],"")</f>
        <v/>
      </c>
      <c r="L182" t="str">
        <f>_xlfn.XLOOKUP(A182,Table_1[Country],Table_1[Math Rank],"")</f>
        <v/>
      </c>
      <c r="M182" t="str">
        <f>_xlfn.XLOOKUP(A182,Table_1[Country],Table_1[Science Rank],"")</f>
        <v/>
      </c>
      <c r="N182" t="str">
        <f>_xlfn.XLOOKUP(A182,Table_1[Country],Table_1[Reading Rank],"")</f>
        <v/>
      </c>
      <c r="O182">
        <f>_xlfn.XLOOKUP(A182,Table_1__2[Column1],Table_1__2[Column2.1],"")</f>
        <v>38</v>
      </c>
      <c r="P182">
        <f>_xlfn.XLOOKUP(A182,Economic_Freedom_Index_31[Country],Economic_Freedom_Index_31[Rank],"")</f>
        <v>112</v>
      </c>
      <c r="Q182">
        <f>_xlfn.XLOOKUP(A182,Table_1__4[Column1.1],Table_1__4[Rank],"")</f>
        <v>89</v>
      </c>
      <c r="R182">
        <f>_xlfn.XLOOKUP(A182,Table_1__3[Country],Table_1__3[Rank],"")</f>
        <v>189</v>
      </c>
      <c r="S182">
        <f>_xlfn.XLOOKUP(A182,Table_2[Country],Table_2[2022 rank'[3']],"")</f>
        <v>44</v>
      </c>
      <c r="AS182" t="str">
        <v>South Africa</v>
      </c>
      <c r="AU182" t="str">
        <v>Djibouti</v>
      </c>
    </row>
    <row r="183" spans="1:47" x14ac:dyDescent="0.25">
      <c r="A183" t="str">
        <v>South Korea</v>
      </c>
      <c r="B183">
        <f>_xlfn.XLOOKUP(A183,Table_4[Column3],Table_4[Rank],"")</f>
        <v>22</v>
      </c>
      <c r="C183">
        <f>_xlfn.XLOOKUP(A183,GDP__in_US___per_capita_by_country_or__territory[Column1.1],GDP__in_US___per_capita_by_country_or__territory[Rank],"")</f>
        <v>32</v>
      </c>
      <c r="D183">
        <f>_xlfn.XLOOKUP(A183,mw_parser_output__sr_only_border_0_clip_rect_0_0_0_0__clip_path_polygon_0px_0px[Country or territory],mw_parser_output__sr_only_border_0_clip_rect_0_0_0_0__clip_path_polygon_0px_0px[Rank2],"")</f>
        <v>14</v>
      </c>
      <c r="E183">
        <f>_xlfn.XLOOKUP(A183,World_Bank_Group__2022[Column1],World_Bank_Group__2022[Rank],"")</f>
        <v>17</v>
      </c>
      <c r="F183">
        <f>_xlfn.XLOOKUP(A183,Maternal_mortality_ratio_per_100_000_live_births__1[Column1.1],Maternal_mortality_ratio_per_100_000_live_births__1[Rank],"")</f>
        <v>37</v>
      </c>
      <c r="G183">
        <f>_xlfn.XLOOKUP(A183,Under_five_mortality__deaths_1_000_live_births__–_2020_estimates__1[Location.1],Under_five_mortality__deaths_1_000_live_births__–_2020_estimates__1[Rank],"")</f>
        <v>17</v>
      </c>
      <c r="H183">
        <f>_xlfn.XLOOKUP(A183,edit__The_Economist_Intelligence_Unit’s_quality_of_life_index__2005[Country or territory],edit__The_Economist_Intelligence_Unit’s_quality_of_life_index__2005[Rank],"")</f>
        <v>30</v>
      </c>
      <c r="I183">
        <f>_xlfn.XLOOKUP(A183,'Alphabetical Order'!$A$2:$A$216,'Alphabetical Order'!$B$2:$B$216,"")</f>
        <v>179</v>
      </c>
      <c r="J183">
        <f>_xlfn.XLOOKUP(A183,List_of_countries_and_territories_by_total_population[Location],List_of_countries_and_territories_by_total_population[Rank],"")</f>
        <v>29</v>
      </c>
      <c r="K183">
        <f>_xlfn.XLOOKUP(A183,Table_1[Country],Table_1[Overall Rank],"")</f>
        <v>5</v>
      </c>
      <c r="L183">
        <f>_xlfn.XLOOKUP(A183,Table_1[Country],Table_1[Math Rank],"")</f>
        <v>6</v>
      </c>
      <c r="M183">
        <f>_xlfn.XLOOKUP(A183,Table_1[Country],Table_1[Science Rank],"")</f>
        <v>5</v>
      </c>
      <c r="N183">
        <f>_xlfn.XLOOKUP(A183,Table_1[Country],Table_1[Reading Rank],"")</f>
        <v>4</v>
      </c>
      <c r="O183">
        <f>_xlfn.XLOOKUP(A183,Table_1__2[Column1],Table_1__2[Column2.1],"")</f>
        <v>62</v>
      </c>
      <c r="P183">
        <f>_xlfn.XLOOKUP(A183,Economic_Freedom_Index_31[Country],Economic_Freedom_Index_31[Rank],"")</f>
        <v>14</v>
      </c>
      <c r="Q183">
        <f>_xlfn.XLOOKUP(A183,Table_1__4[Column1.1],Table_1__4[Rank],"")</f>
        <v>43</v>
      </c>
      <c r="R183">
        <f>_xlfn.XLOOKUP(A183,Table_1__3[Country],Table_1__3[Rank],"")</f>
        <v>179</v>
      </c>
      <c r="S183">
        <f>_xlfn.XLOOKUP(A183,Table_2[Country],Table_2[2022 rank'[3']],"")</f>
        <v>37</v>
      </c>
      <c r="AS183" t="str">
        <v>South Korea</v>
      </c>
      <c r="AU183" t="str">
        <v>Djibouti</v>
      </c>
    </row>
    <row r="184" spans="1:47" x14ac:dyDescent="0.25">
      <c r="A184" t="str">
        <v>South Sudan</v>
      </c>
      <c r="B184" t="str">
        <f>_xlfn.XLOOKUP(A184,Table_4[Column3],Table_4[Rank],"")</f>
        <v/>
      </c>
      <c r="C184">
        <f>_xlfn.XLOOKUP(A184,GDP__in_US___per_capita_by_country_or__territory[Column1.1],GDP__in_US___per_capita_by_country_or__territory[Rank],"")</f>
        <v>195</v>
      </c>
      <c r="D184">
        <f>_xlfn.XLOOKUP(A184,mw_parser_output__sr_only_border_0_clip_rect_0_0_0_0__clip_path_polygon_0px_0px[Country or territory],mw_parser_output__sr_only_border_0_clip_rect_0_0_0_0__clip_path_polygon_0px_0px[Rank2],"")</f>
        <v>165</v>
      </c>
      <c r="E184">
        <f>_xlfn.XLOOKUP(A184,World_Bank_Group__2022[Column1],World_Bank_Group__2022[Rank],"")</f>
        <v>196</v>
      </c>
      <c r="F184">
        <f>_xlfn.XLOOKUP(A184,Maternal_mortality_ratio_per_100_000_live_births__1[Column1.1],Maternal_mortality_ratio_per_100_000_live_births__1[Rank],"")</f>
        <v>185</v>
      </c>
      <c r="G184">
        <f>_xlfn.XLOOKUP(A184,Under_five_mortality__deaths_1_000_live_births__–_2020_estimates__1[Location.1],Under_five_mortality__deaths_1_000_live_births__–_2020_estimates__1[Rank],"")</f>
        <v>188</v>
      </c>
      <c r="H184" t="str">
        <f>_xlfn.XLOOKUP(A184,edit__The_Economist_Intelligence_Unit’s_quality_of_life_index__2005[Country or territory],edit__The_Economist_Intelligence_Unit’s_quality_of_life_index__2005[Rank],"")</f>
        <v/>
      </c>
      <c r="I184">
        <f>_xlfn.XLOOKUP(A184,'Alphabetical Order'!$A$2:$A$216,'Alphabetical Order'!$B$2:$B$216,"")</f>
        <v>180</v>
      </c>
      <c r="J184">
        <f>_xlfn.XLOOKUP(A184,List_of_countries_and_territories_by_total_population[Location],List_of_countries_and_territories_by_total_population[Rank],"")</f>
        <v>75</v>
      </c>
      <c r="K184" t="str">
        <f>_xlfn.XLOOKUP(A184,Table_1[Country],Table_1[Overall Rank],"")</f>
        <v/>
      </c>
      <c r="L184" t="str">
        <f>_xlfn.XLOOKUP(A184,Table_1[Country],Table_1[Math Rank],"")</f>
        <v/>
      </c>
      <c r="M184" t="str">
        <f>_xlfn.XLOOKUP(A184,Table_1[Country],Table_1[Science Rank],"")</f>
        <v/>
      </c>
      <c r="N184" t="str">
        <f>_xlfn.XLOOKUP(A184,Table_1[Country],Table_1[Reading Rank],"")</f>
        <v/>
      </c>
      <c r="O184">
        <f>_xlfn.XLOOKUP(A184,Table_1__2[Column1],Table_1__2[Column2.1],"")</f>
        <v>136</v>
      </c>
      <c r="P184" t="str">
        <f>_xlfn.XLOOKUP(A184,Economic_Freedom_Index_31[Country],Economic_Freedom_Index_31[Rank],"")</f>
        <v/>
      </c>
      <c r="Q184" t="str">
        <f>_xlfn.XLOOKUP(A184,Table_1__4[Column1.1],Table_1__4[Rank],"")</f>
        <v/>
      </c>
      <c r="R184">
        <f>_xlfn.XLOOKUP(A184,Table_1__3[Country],Table_1__3[Rank],"")</f>
        <v>150</v>
      </c>
      <c r="S184" t="str">
        <f>_xlfn.XLOOKUP(A184,Table_2[Country],Table_2[2022 rank'[3']],"")</f>
        <v/>
      </c>
      <c r="AS184" t="str">
        <v>South Sudan</v>
      </c>
      <c r="AU184" t="str">
        <v>Djibouti</v>
      </c>
    </row>
    <row r="185" spans="1:47" x14ac:dyDescent="0.25">
      <c r="A185" t="str">
        <v>Spain</v>
      </c>
      <c r="B185">
        <f>_xlfn.XLOOKUP(A185,Table_4[Column3],Table_4[Rank],"")</f>
        <v>23</v>
      </c>
      <c r="C185">
        <f>_xlfn.XLOOKUP(A185,GDP__in_US___per_capita_by_country_or__territory[Column1.1],GDP__in_US___per_capita_by_country_or__territory[Rank],"")</f>
        <v>38</v>
      </c>
      <c r="D185">
        <f>_xlfn.XLOOKUP(A185,mw_parser_output__sr_only_border_0_clip_rect_0_0_0_0__clip_path_polygon_0px_0px[Country or territory],mw_parser_output__sr_only_border_0_clip_rect_0_0_0_0__clip_path_polygon_0px_0px[Rank2],"")</f>
        <v>19</v>
      </c>
      <c r="E185">
        <f>_xlfn.XLOOKUP(A185,World_Bank_Group__2022[Column1],World_Bank_Group__2022[Rank],"")</f>
        <v>9</v>
      </c>
      <c r="F185">
        <f>_xlfn.XLOOKUP(A185,Maternal_mortality_ratio_per_100_000_live_births__1[Column1.1],Maternal_mortality_ratio_per_100_000_live_births__1[Rank],"")</f>
        <v>10</v>
      </c>
      <c r="G185">
        <f>_xlfn.XLOOKUP(A185,Under_five_mortality__deaths_1_000_live_births__–_2020_estimates__1[Location.1],Under_five_mortality__deaths_1_000_live_births__–_2020_estimates__1[Rank],"")</f>
        <v>20</v>
      </c>
      <c r="H185">
        <f>_xlfn.XLOOKUP(A185,edit__The_Economist_Intelligence_Unit’s_quality_of_life_index__2005[Country or territory],edit__The_Economist_Intelligence_Unit’s_quality_of_life_index__2005[Rank],"")</f>
        <v>10</v>
      </c>
      <c r="I185">
        <f>_xlfn.XLOOKUP(A185,'Alphabetical Order'!$A$2:$A$216,'Alphabetical Order'!$B$2:$B$216,"")</f>
        <v>181</v>
      </c>
      <c r="J185">
        <f>_xlfn.XLOOKUP(A185,List_of_countries_and_territories_by_total_population[Location],List_of_countries_and_territories_by_total_population[Rank],"")</f>
        <v>31</v>
      </c>
      <c r="K185">
        <f>_xlfn.XLOOKUP(A185,Table_1[Country],Table_1[Overall Rank],"")</f>
        <v>28</v>
      </c>
      <c r="L185">
        <f>_xlfn.XLOOKUP(A185,Table_1[Country],Table_1[Math Rank],"")</f>
        <v>27</v>
      </c>
      <c r="M185">
        <f>_xlfn.XLOOKUP(A185,Table_1[Country],Table_1[Science Rank],"")</f>
        <v>28</v>
      </c>
      <c r="N185">
        <f>_xlfn.XLOOKUP(A185,Table_1[Country],Table_1[Reading Rank],"")</f>
        <v>28</v>
      </c>
      <c r="O185">
        <f>_xlfn.XLOOKUP(A185,Table_1__2[Column1],Table_1__2[Column2.1],"")</f>
        <v>30</v>
      </c>
      <c r="P185">
        <f>_xlfn.XLOOKUP(A185,Economic_Freedom_Index_31[Country],Economic_Freedom_Index_31[Rank],"")</f>
        <v>51</v>
      </c>
      <c r="Q185" t="str">
        <f>_xlfn.XLOOKUP(A185,Table_1__4[Column1.1],Table_1__4[Rank],"")</f>
        <v/>
      </c>
      <c r="R185">
        <f>_xlfn.XLOOKUP(A185,Table_1__3[Country],Table_1__3[Rank],"")</f>
        <v>66</v>
      </c>
      <c r="S185">
        <f>_xlfn.XLOOKUP(A185,Table_2[Country],Table_2[2022 rank'[3']],"")</f>
        <v>13</v>
      </c>
      <c r="AS185" t="str">
        <v>Spain</v>
      </c>
      <c r="AU185" t="str">
        <v>Djibouti</v>
      </c>
    </row>
    <row r="186" spans="1:47" x14ac:dyDescent="0.25">
      <c r="A186" t="str">
        <v>Sri Lanka</v>
      </c>
      <c r="B186">
        <f>_xlfn.XLOOKUP(A186,Table_4[Column3],Table_4[Rank],"")</f>
        <v>70</v>
      </c>
      <c r="C186">
        <f>_xlfn.XLOOKUP(A186,GDP__in_US___per_capita_by_country_or__territory[Column1.1],GDP__in_US___per_capita_by_country_or__territory[Rank],"")</f>
        <v>130</v>
      </c>
      <c r="D186" t="str">
        <f>_xlfn.XLOOKUP(A186,mw_parser_output__sr_only_border_0_clip_rect_0_0_0_0__clip_path_polygon_0px_0px[Country or territory],mw_parser_output__sr_only_border_0_clip_rect_0_0_0_0__clip_path_polygon_0px_0px[Rank2],"")</f>
        <v/>
      </c>
      <c r="E186">
        <f>_xlfn.XLOOKUP(A186,World_Bank_Group__2022[Column1],World_Bank_Group__2022[Rank],"")</f>
        <v>65</v>
      </c>
      <c r="F186">
        <f>_xlfn.XLOOKUP(A186,Maternal_mortality_ratio_per_100_000_live_births__1[Column1.1],Maternal_mortality_ratio_per_100_000_live_births__1[Rank],"")</f>
        <v>74</v>
      </c>
      <c r="G186">
        <f>_xlfn.XLOOKUP(A186,Under_five_mortality__deaths_1_000_live_births__–_2020_estimates__1[Location.1],Under_five_mortality__deaths_1_000_live_births__–_2020_estimates__1[Rank],"")</f>
        <v>55</v>
      </c>
      <c r="H186">
        <f>_xlfn.XLOOKUP(A186,edit__The_Economist_Intelligence_Unit’s_quality_of_life_index__2005[Country or territory],edit__The_Economist_Intelligence_Unit’s_quality_of_life_index__2005[Rank],"")</f>
        <v>43</v>
      </c>
      <c r="I186">
        <f>_xlfn.XLOOKUP(A186,'Alphabetical Order'!$A$2:$A$216,'Alphabetical Order'!$B$2:$B$216,"")</f>
        <v>182</v>
      </c>
      <c r="J186">
        <f>_xlfn.XLOOKUP(A186,List_of_countries_and_territories_by_total_population[Location],List_of_countries_and_territories_by_total_population[Rank],"")</f>
        <v>61</v>
      </c>
      <c r="K186" t="str">
        <f>_xlfn.XLOOKUP(A186,Table_1[Country],Table_1[Overall Rank],"")</f>
        <v/>
      </c>
      <c r="L186" t="str">
        <f>_xlfn.XLOOKUP(A186,Table_1[Country],Table_1[Math Rank],"")</f>
        <v/>
      </c>
      <c r="M186" t="str">
        <f>_xlfn.XLOOKUP(A186,Table_1[Country],Table_1[Science Rank],"")</f>
        <v/>
      </c>
      <c r="N186" t="str">
        <f>_xlfn.XLOOKUP(A186,Table_1[Country],Table_1[Reading Rank],"")</f>
        <v/>
      </c>
      <c r="O186">
        <f>_xlfn.XLOOKUP(A186,Table_1__2[Column1],Table_1__2[Column2.1],"")</f>
        <v>150</v>
      </c>
      <c r="P186">
        <f>_xlfn.XLOOKUP(A186,Economic_Freedom_Index_31[Country],Economic_Freedom_Index_31[Rank],"")</f>
        <v>132</v>
      </c>
      <c r="Q186">
        <f>_xlfn.XLOOKUP(A186,Table_1__4[Column1.1],Table_1__4[Rank],"")</f>
        <v>129</v>
      </c>
      <c r="R186">
        <f>_xlfn.XLOOKUP(A186,Table_1__3[Country],Table_1__3[Rank],"")</f>
        <v>173</v>
      </c>
      <c r="S186" t="str">
        <f>_xlfn.XLOOKUP(A186,Table_2[Country],Table_2[2022 rank'[3']],"")</f>
        <v/>
      </c>
      <c r="AS186" t="str">
        <v>Sri Lanka</v>
      </c>
      <c r="AU186" t="str">
        <v>Dominica</v>
      </c>
    </row>
    <row r="187" spans="1:47" x14ac:dyDescent="0.25">
      <c r="A187" t="str">
        <v>St. Lucia</v>
      </c>
      <c r="B187" t="str">
        <f>_xlfn.XLOOKUP(A187,Table_4[Column3],Table_4[Rank],"")</f>
        <v/>
      </c>
      <c r="C187" t="str">
        <f>_xlfn.XLOOKUP(A187,GDP__in_US___per_capita_by_country_or__territory[Column1.1],GDP__in_US___per_capita_by_country_or__territory[Rank],"")</f>
        <v/>
      </c>
      <c r="D187" t="str">
        <f>_xlfn.XLOOKUP(A187,mw_parser_output__sr_only_border_0_clip_rect_0_0_0_0__clip_path_polygon_0px_0px[Country or territory],mw_parser_output__sr_only_border_0_clip_rect_0_0_0_0__clip_path_polygon_0px_0px[Rank2],"")</f>
        <v/>
      </c>
      <c r="E187">
        <f>_xlfn.XLOOKUP(A187,World_Bank_Group__2022[Column1],World_Bank_Group__2022[Rank],"")</f>
        <v>119</v>
      </c>
      <c r="F187" t="str">
        <f>_xlfn.XLOOKUP(A187,Maternal_mortality_ratio_per_100_000_live_births__1[Column1.1],Maternal_mortality_ratio_per_100_000_live_births__1[Rank],"")</f>
        <v/>
      </c>
      <c r="G187" t="str">
        <f>_xlfn.XLOOKUP(A187,Under_five_mortality__deaths_1_000_live_births__–_2020_estimates__1[Location.1],Under_five_mortality__deaths_1_000_live_births__–_2020_estimates__1[Rank],"")</f>
        <v/>
      </c>
      <c r="H187" t="str">
        <f>_xlfn.XLOOKUP(A187,edit__The_Economist_Intelligence_Unit’s_quality_of_life_index__2005[Country or territory],edit__The_Economist_Intelligence_Unit’s_quality_of_life_index__2005[Rank],"")</f>
        <v/>
      </c>
      <c r="I187">
        <f>_xlfn.XLOOKUP(A187,'Alphabetical Order'!$A$2:$A$216,'Alphabetical Order'!$B$2:$B$216,"")</f>
        <v>183</v>
      </c>
      <c r="J187" t="str">
        <f>_xlfn.XLOOKUP(A187,List_of_countries_and_territories_by_total_population[Location],List_of_countries_and_territories_by_total_population[Rank],"")</f>
        <v/>
      </c>
      <c r="K187" t="str">
        <f>_xlfn.XLOOKUP(A187,Table_1[Country],Table_1[Overall Rank],"")</f>
        <v/>
      </c>
      <c r="L187" t="str">
        <f>_xlfn.XLOOKUP(A187,Table_1[Country],Table_1[Math Rank],"")</f>
        <v/>
      </c>
      <c r="M187" t="str">
        <f>_xlfn.XLOOKUP(A187,Table_1[Country],Table_1[Science Rank],"")</f>
        <v/>
      </c>
      <c r="N187" t="str">
        <f>_xlfn.XLOOKUP(A187,Table_1[Country],Table_1[Reading Rank],"")</f>
        <v/>
      </c>
      <c r="O187" t="str">
        <f>_xlfn.XLOOKUP(A187,Table_1__2[Column1],Table_1__2[Column2.1],"")</f>
        <v/>
      </c>
      <c r="P187" t="str">
        <f>_xlfn.XLOOKUP(A187,Economic_Freedom_Index_31[Country],Economic_Freedom_Index_31[Rank],"")</f>
        <v/>
      </c>
      <c r="Q187" t="str">
        <f>_xlfn.XLOOKUP(A187,Table_1__4[Column1.1],Table_1__4[Rank],"")</f>
        <v/>
      </c>
      <c r="R187" t="str">
        <f>_xlfn.XLOOKUP(A187,Table_1__3[Country],Table_1__3[Rank],"")</f>
        <v/>
      </c>
      <c r="S187" t="str">
        <f>_xlfn.XLOOKUP(A187,Table_2[Country],Table_2[2022 rank'[3']],"")</f>
        <v/>
      </c>
      <c r="AS187" t="str">
        <v>St. Lucia</v>
      </c>
      <c r="AU187" t="str">
        <v>Dominica</v>
      </c>
    </row>
    <row r="188" spans="1:47" x14ac:dyDescent="0.25">
      <c r="A188" t="str">
        <v>St. Vincent and the Grenadines</v>
      </c>
      <c r="B188" t="str">
        <f>_xlfn.XLOOKUP(A188,Table_4[Column3],Table_4[Rank],"")</f>
        <v/>
      </c>
      <c r="C188" t="str">
        <f>_xlfn.XLOOKUP(A188,GDP__in_US___per_capita_by_country_or__territory[Column1.1],GDP__in_US___per_capita_by_country_or__territory[Rank],"")</f>
        <v/>
      </c>
      <c r="D188" t="str">
        <f>_xlfn.XLOOKUP(A188,mw_parser_output__sr_only_border_0_clip_rect_0_0_0_0__clip_path_polygon_0px_0px[Country or territory],mw_parser_output__sr_only_border_0_clip_rect_0_0_0_0__clip_path_polygon_0px_0px[Rank2],"")</f>
        <v/>
      </c>
      <c r="E188">
        <f>_xlfn.XLOOKUP(A188,World_Bank_Group__2022[Column1],World_Bank_Group__2022[Rank],"")</f>
        <v>138</v>
      </c>
      <c r="F188" t="str">
        <f>_xlfn.XLOOKUP(A188,Maternal_mortality_ratio_per_100_000_live_births__1[Column1.1],Maternal_mortality_ratio_per_100_000_live_births__1[Rank],"")</f>
        <v/>
      </c>
      <c r="G188" t="str">
        <f>_xlfn.XLOOKUP(A188,Under_five_mortality__deaths_1_000_live_births__–_2020_estimates__1[Location.1],Under_five_mortality__deaths_1_000_live_births__–_2020_estimates__1[Rank],"")</f>
        <v/>
      </c>
      <c r="H188" t="str">
        <f>_xlfn.XLOOKUP(A188,edit__The_Economist_Intelligence_Unit’s_quality_of_life_index__2005[Country or territory],edit__The_Economist_Intelligence_Unit’s_quality_of_life_index__2005[Rank],"")</f>
        <v/>
      </c>
      <c r="I188">
        <f>_xlfn.XLOOKUP(A188,'Alphabetical Order'!$A$2:$A$216,'Alphabetical Order'!$B$2:$B$216,"")</f>
        <v>184</v>
      </c>
      <c r="J188" t="str">
        <f>_xlfn.XLOOKUP(A188,List_of_countries_and_territories_by_total_population[Location],List_of_countries_and_territories_by_total_population[Rank],"")</f>
        <v/>
      </c>
      <c r="K188" t="str">
        <f>_xlfn.XLOOKUP(A188,Table_1[Country],Table_1[Overall Rank],"")</f>
        <v/>
      </c>
      <c r="L188" t="str">
        <f>_xlfn.XLOOKUP(A188,Table_1[Country],Table_1[Math Rank],"")</f>
        <v/>
      </c>
      <c r="M188" t="str">
        <f>_xlfn.XLOOKUP(A188,Table_1[Country],Table_1[Science Rank],"")</f>
        <v/>
      </c>
      <c r="N188" t="str">
        <f>_xlfn.XLOOKUP(A188,Table_1[Country],Table_1[Reading Rank],"")</f>
        <v/>
      </c>
      <c r="O188" t="str">
        <f>_xlfn.XLOOKUP(A188,Table_1__2[Column1],Table_1__2[Column2.1],"")</f>
        <v/>
      </c>
      <c r="P188" t="str">
        <f>_xlfn.XLOOKUP(A188,Economic_Freedom_Index_31[Country],Economic_Freedom_Index_31[Rank],"")</f>
        <v/>
      </c>
      <c r="Q188" t="str">
        <f>_xlfn.XLOOKUP(A188,Table_1__4[Column1.1],Table_1__4[Rank],"")</f>
        <v/>
      </c>
      <c r="R188" t="str">
        <f>_xlfn.XLOOKUP(A188,Table_1__3[Country],Table_1__3[Rank],"")</f>
        <v/>
      </c>
      <c r="S188" t="str">
        <f>_xlfn.XLOOKUP(A188,Table_2[Country],Table_2[2022 rank'[3']],"")</f>
        <v/>
      </c>
      <c r="AS188" t="str">
        <v>St. Vincent and the Grenadines</v>
      </c>
      <c r="AU188" t="str">
        <v>Dominican Republic</v>
      </c>
    </row>
    <row r="189" spans="1:47" x14ac:dyDescent="0.25">
      <c r="A189" t="str">
        <v>Sudan</v>
      </c>
      <c r="B189">
        <f>_xlfn.XLOOKUP(A189,Table_4[Column3],Table_4[Rank],"")</f>
        <v>158</v>
      </c>
      <c r="C189">
        <f>_xlfn.XLOOKUP(A189,GDP__in_US___per_capita_by_country_or__territory[Column1.1],GDP__in_US___per_capita_by_country_or__territory[Rank],"")</f>
        <v>185</v>
      </c>
      <c r="D189">
        <f>_xlfn.XLOOKUP(A189,mw_parser_output__sr_only_border_0_clip_rect_0_0_0_0__clip_path_polygon_0px_0px[Country or territory],mw_parser_output__sr_only_border_0_clip_rect_0_0_0_0__clip_path_polygon_0px_0px[Rank2],"")</f>
        <v>145</v>
      </c>
      <c r="E189">
        <f>_xlfn.XLOOKUP(A189,World_Bank_Group__2022[Column1],World_Bank_Group__2022[Rank],"")</f>
        <v>158</v>
      </c>
      <c r="F189">
        <f>_xlfn.XLOOKUP(A189,Maternal_mortality_ratio_per_100_000_live_births__1[Column1.1],Maternal_mortality_ratio_per_100_000_live_births__1[Rank],"")</f>
        <v>156</v>
      </c>
      <c r="G189">
        <f>_xlfn.XLOOKUP(A189,Under_five_mortality__deaths_1_000_live_births__–_2020_estimates__1[Location.1],Under_five_mortality__deaths_1_000_live_births__–_2020_estimates__1[Rank],"")</f>
        <v>165</v>
      </c>
      <c r="H189" t="str">
        <f>_xlfn.XLOOKUP(A189,edit__The_Economist_Intelligence_Unit’s_quality_of_life_index__2005[Country or territory],edit__The_Economist_Intelligence_Unit’s_quality_of_life_index__2005[Rank],"")</f>
        <v/>
      </c>
      <c r="I189">
        <f>_xlfn.XLOOKUP(A189,'Alphabetical Order'!$A$2:$A$216,'Alphabetical Order'!$B$2:$B$216,"")</f>
        <v>185</v>
      </c>
      <c r="J189">
        <f>_xlfn.XLOOKUP(A189,List_of_countries_and_territories_by_total_population[Location],List_of_countries_and_territories_by_total_population[Rank],"")</f>
        <v>30</v>
      </c>
      <c r="K189" t="str">
        <f>_xlfn.XLOOKUP(A189,Table_1[Country],Table_1[Overall Rank],"")</f>
        <v/>
      </c>
      <c r="L189" t="str">
        <f>_xlfn.XLOOKUP(A189,Table_1[Country],Table_1[Math Rank],"")</f>
        <v/>
      </c>
      <c r="M189" t="str">
        <f>_xlfn.XLOOKUP(A189,Table_1[Country],Table_1[Science Rank],"")</f>
        <v/>
      </c>
      <c r="N189" t="str">
        <f>_xlfn.XLOOKUP(A189,Table_1[Country],Table_1[Reading Rank],"")</f>
        <v/>
      </c>
      <c r="O189">
        <f>_xlfn.XLOOKUP(A189,Table_1__2[Column1],Table_1__2[Column2.1],"")</f>
        <v>149</v>
      </c>
      <c r="P189">
        <f>_xlfn.XLOOKUP(A189,Economic_Freedom_Index_31[Country],Economic_Freedom_Index_31[Rank],"")</f>
        <v>174</v>
      </c>
      <c r="Q189">
        <f>_xlfn.XLOOKUP(A189,Table_1__4[Column1.1],Table_1__4[Rank],"")</f>
        <v>62</v>
      </c>
      <c r="R189">
        <f>_xlfn.XLOOKUP(A189,Table_1__3[Country],Table_1__3[Rank],"")</f>
        <v>97</v>
      </c>
      <c r="S189" t="str">
        <f>_xlfn.XLOOKUP(A189,Table_2[Country],Table_2[2022 rank'[3']],"")</f>
        <v/>
      </c>
      <c r="AS189" t="str">
        <v>Sudan</v>
      </c>
      <c r="AU189" t="str">
        <v>Dominican Republic</v>
      </c>
    </row>
    <row r="190" spans="1:47" x14ac:dyDescent="0.25">
      <c r="A190" t="str">
        <v>Suriname</v>
      </c>
      <c r="B190">
        <f>_xlfn.XLOOKUP(A190,Table_4[Column3],Table_4[Rank],"")</f>
        <v>49</v>
      </c>
      <c r="C190">
        <f>_xlfn.XLOOKUP(A190,GDP__in_US___per_capita_by_country_or__territory[Column1.1],GDP__in_US___per_capita_by_country_or__territory[Rank],"")</f>
        <v>112</v>
      </c>
      <c r="D190">
        <f>_xlfn.XLOOKUP(A190,mw_parser_output__sr_only_border_0_clip_rect_0_0_0_0__clip_path_polygon_0px_0px[Country or territory],mw_parser_output__sr_only_border_0_clip_rect_0_0_0_0__clip_path_polygon_0px_0px[Rank2],"")</f>
        <v>104</v>
      </c>
      <c r="E190">
        <f>_xlfn.XLOOKUP(A190,World_Bank_Group__2022[Column1],World_Bank_Group__2022[Rank],"")</f>
        <v>131</v>
      </c>
      <c r="F190">
        <f>_xlfn.XLOOKUP(A190,Maternal_mortality_ratio_per_100_000_live_births__1[Column1.1],Maternal_mortality_ratio_per_100_000_live_births__1[Rank],"")</f>
        <v>117</v>
      </c>
      <c r="G190">
        <f>_xlfn.XLOOKUP(A190,Under_five_mortality__deaths_1_000_live_births__–_2020_estimates__1[Location.1],Under_five_mortality__deaths_1_000_live_births__–_2020_estimates__1[Rank],"")</f>
        <v>108</v>
      </c>
      <c r="H190" t="str">
        <f>_xlfn.XLOOKUP(A190,edit__The_Economist_Intelligence_Unit’s_quality_of_life_index__2005[Country or territory],edit__The_Economist_Intelligence_Unit’s_quality_of_life_index__2005[Rank],"")</f>
        <v/>
      </c>
      <c r="I190">
        <f>_xlfn.XLOOKUP(A190,'Alphabetical Order'!$A$2:$A$216,'Alphabetical Order'!$B$2:$B$216,"")</f>
        <v>186</v>
      </c>
      <c r="J190">
        <f>_xlfn.XLOOKUP(A190,List_of_countries_and_territories_by_total_population[Location],List_of_countries_and_territories_by_total_population[Rank],"")</f>
        <v>170</v>
      </c>
      <c r="K190" t="str">
        <f>_xlfn.XLOOKUP(A190,Table_1[Country],Table_1[Overall Rank],"")</f>
        <v/>
      </c>
      <c r="L190" t="str">
        <f>_xlfn.XLOOKUP(A190,Table_1[Country],Table_1[Math Rank],"")</f>
        <v/>
      </c>
      <c r="M190" t="str">
        <f>_xlfn.XLOOKUP(A190,Table_1[Country],Table_1[Science Rank],"")</f>
        <v/>
      </c>
      <c r="N190" t="str">
        <f>_xlfn.XLOOKUP(A190,Table_1[Country],Table_1[Reading Rank],"")</f>
        <v/>
      </c>
      <c r="O190">
        <f>_xlfn.XLOOKUP(A190,Table_1__2[Column1],Table_1__2[Column2.1],"")</f>
        <v>28</v>
      </c>
      <c r="P190">
        <f>_xlfn.XLOOKUP(A190,Economic_Freedom_Index_31[Country],Economic_Freedom_Index_31[Rank],"")</f>
        <v>155</v>
      </c>
      <c r="Q190" t="str">
        <f>_xlfn.XLOOKUP(A190,Table_1__4[Column1.1],Table_1__4[Rank],"")</f>
        <v/>
      </c>
      <c r="R190">
        <f>_xlfn.XLOOKUP(A190,Table_1__3[Country],Table_1__3[Rank],"")</f>
        <v>52</v>
      </c>
      <c r="S190" t="str">
        <f>_xlfn.XLOOKUP(A190,Table_2[Country],Table_2[2022 rank'[3']],"")</f>
        <v/>
      </c>
      <c r="AS190" t="str">
        <v>Suriname</v>
      </c>
      <c r="AU190" t="str">
        <v>Dominican Republic</v>
      </c>
    </row>
    <row r="191" spans="1:47" x14ac:dyDescent="0.25">
      <c r="A191" t="str">
        <v>Sweden</v>
      </c>
      <c r="B191">
        <f>_xlfn.XLOOKUP(A191,Table_4[Column3],Table_4[Rank],"")</f>
        <v>4</v>
      </c>
      <c r="C191">
        <f>_xlfn.XLOOKUP(A191,GDP__in_US___per_capita_by_country_or__territory[Column1.1],GDP__in_US___per_capita_by_country_or__territory[Rank],"")</f>
        <v>12</v>
      </c>
      <c r="D191" t="str">
        <f>_xlfn.XLOOKUP(A191,mw_parser_output__sr_only_border_0_clip_rect_0_0_0_0__clip_path_polygon_0px_0px[Country or territory],mw_parser_output__sr_only_border_0_clip_rect_0_0_0_0__clip_path_polygon_0px_0px[Rank2],"")</f>
        <v/>
      </c>
      <c r="E191">
        <f>_xlfn.XLOOKUP(A191,World_Bank_Group__2022[Column1],World_Bank_Group__2022[Rank],"")</f>
        <v>8</v>
      </c>
      <c r="F191">
        <f>_xlfn.XLOOKUP(A191,Maternal_mortality_ratio_per_100_000_live_births__1[Column1.1],Maternal_mortality_ratio_per_100_000_live_births__1[Rank],"")</f>
        <v>15</v>
      </c>
      <c r="G191">
        <f>_xlfn.XLOOKUP(A191,Under_five_mortality__deaths_1_000_live_births__–_2020_estimates__1[Location.1],Under_five_mortality__deaths_1_000_live_births__–_2020_estimates__1[Rank],"")</f>
        <v>11</v>
      </c>
      <c r="H191">
        <f>_xlfn.XLOOKUP(A191,edit__The_Economist_Intelligence_Unit’s_quality_of_life_index__2005[Country or territory],edit__The_Economist_Intelligence_Unit’s_quality_of_life_index__2005[Rank],"")</f>
        <v>5</v>
      </c>
      <c r="I191">
        <f>_xlfn.XLOOKUP(A191,'Alphabetical Order'!$A$2:$A$216,'Alphabetical Order'!$B$2:$B$216,"")</f>
        <v>187</v>
      </c>
      <c r="J191">
        <f>_xlfn.XLOOKUP(A191,List_of_countries_and_territories_by_total_population[Location],List_of_countries_and_territories_by_total_population[Rank],"")</f>
        <v>91</v>
      </c>
      <c r="K191">
        <f>_xlfn.XLOOKUP(A191,Table_1[Country],Table_1[Overall Rank],"")</f>
        <v>19</v>
      </c>
      <c r="L191">
        <f>_xlfn.XLOOKUP(A191,Table_1[Country],Table_1[Math Rank],"")</f>
        <v>22</v>
      </c>
      <c r="M191">
        <f>_xlfn.XLOOKUP(A191,Table_1[Country],Table_1[Science Rank],"")</f>
        <v>19</v>
      </c>
      <c r="N191">
        <f>_xlfn.XLOOKUP(A191,Table_1[Country],Table_1[Reading Rank],"")</f>
        <v>18</v>
      </c>
      <c r="O191">
        <f>_xlfn.XLOOKUP(A191,Table_1__2[Column1],Table_1__2[Column2.1],"")</f>
        <v>3</v>
      </c>
      <c r="P191">
        <f>_xlfn.XLOOKUP(A191,Economic_Freedom_Index_31[Country],Economic_Freedom_Index_31[Rank],"")</f>
        <v>10</v>
      </c>
      <c r="Q191">
        <f>_xlfn.XLOOKUP(A191,Table_1__4[Column1.1],Table_1__4[Rank],"")</f>
        <v>14</v>
      </c>
      <c r="R191">
        <f>_xlfn.XLOOKUP(A191,Table_1__3[Country],Table_1__3[Rank],"")</f>
        <v>41</v>
      </c>
      <c r="S191">
        <f>_xlfn.XLOOKUP(A191,Table_2[Country],Table_2[2022 rank'[3']],"")</f>
        <v>1</v>
      </c>
      <c r="AS191" t="str">
        <v>Sweden</v>
      </c>
      <c r="AU191" t="str">
        <v>Dominican Republic</v>
      </c>
    </row>
    <row r="192" spans="1:47" x14ac:dyDescent="0.25">
      <c r="A192" t="str">
        <v>Switzerland</v>
      </c>
      <c r="B192">
        <f>_xlfn.XLOOKUP(A192,Table_4[Column3],Table_4[Rank],"")</f>
        <v>8</v>
      </c>
      <c r="C192">
        <f>_xlfn.XLOOKUP(A192,GDP__in_US___per_capita_by_country_or__territory[Column1.1],GDP__in_US___per_capita_by_country_or__territory[Rank],"")</f>
        <v>4</v>
      </c>
      <c r="D192">
        <f>_xlfn.XLOOKUP(A192,mw_parser_output__sr_only_border_0_clip_rect_0_0_0_0__clip_path_polygon_0px_0px[Country or territory],mw_parser_output__sr_only_border_0_clip_rect_0_0_0_0__clip_path_polygon_0px_0px[Rank2],"")</f>
        <v>1</v>
      </c>
      <c r="E192">
        <f>_xlfn.XLOOKUP(A192,World_Bank_Group__2022[Column1],World_Bank_Group__2022[Rank],"")</f>
        <v>5</v>
      </c>
      <c r="F192">
        <f>_xlfn.XLOOKUP(A192,Maternal_mortality_ratio_per_100_000_live_births__1[Column1.1],Maternal_mortality_ratio_per_100_000_live_births__1[Rank],"")</f>
        <v>32</v>
      </c>
      <c r="G192">
        <f>_xlfn.XLOOKUP(A192,Under_five_mortality__deaths_1_000_live_births__–_2020_estimates__1[Location.1],Under_five_mortality__deaths_1_000_live_births__–_2020_estimates__1[Rank],"")</f>
        <v>28</v>
      </c>
      <c r="H192">
        <f>_xlfn.XLOOKUP(A192,edit__The_Economist_Intelligence_Unit’s_quality_of_life_index__2005[Country or territory],edit__The_Economist_Intelligence_Unit’s_quality_of_life_index__2005[Rank],"")</f>
        <v>2</v>
      </c>
      <c r="I192">
        <f>_xlfn.XLOOKUP(A192,'Alphabetical Order'!$A$2:$A$216,'Alphabetical Order'!$B$2:$B$216,"")</f>
        <v>188</v>
      </c>
      <c r="J192">
        <f>_xlfn.XLOOKUP(A192,List_of_countries_and_territories_by_total_population[Location],List_of_countries_and_territories_by_total_population[Rank],"")</f>
        <v>100</v>
      </c>
      <c r="K192">
        <f>_xlfn.XLOOKUP(A192,Table_1[Country],Table_1[Overall Rank],"")</f>
        <v>10</v>
      </c>
      <c r="L192">
        <f>_xlfn.XLOOKUP(A192,Table_1[Country],Table_1[Math Rank],"")</f>
        <v>8</v>
      </c>
      <c r="M192">
        <f>_xlfn.XLOOKUP(A192,Table_1[Country],Table_1[Science Rank],"")</f>
        <v>13</v>
      </c>
      <c r="N192">
        <f>_xlfn.XLOOKUP(A192,Table_1[Country],Table_1[Reading Rank],"")</f>
        <v>19</v>
      </c>
      <c r="O192">
        <f>_xlfn.XLOOKUP(A192,Table_1__2[Column1],Table_1__2[Column2.1],"")</f>
        <v>9</v>
      </c>
      <c r="P192">
        <f>_xlfn.XLOOKUP(A192,Economic_Freedom_Index_31[Country],Economic_Freedom_Index_31[Rank],"")</f>
        <v>2</v>
      </c>
      <c r="Q192" t="str">
        <f>_xlfn.XLOOKUP(A192,Table_1__4[Column1.1],Table_1__4[Rank],"")</f>
        <v/>
      </c>
      <c r="R192">
        <f>_xlfn.XLOOKUP(A192,Table_1__3[Country],Table_1__3[Rank],"")</f>
        <v>79</v>
      </c>
      <c r="S192">
        <f>_xlfn.XLOOKUP(A192,Table_2[Country],Table_2[2022 rank'[3']],"")</f>
        <v>15</v>
      </c>
      <c r="AS192" t="str">
        <v>Switzerland</v>
      </c>
      <c r="AU192" t="str">
        <v>DR Congo</v>
      </c>
    </row>
    <row r="193" spans="1:47" x14ac:dyDescent="0.25">
      <c r="A193" t="str">
        <v>Syria</v>
      </c>
      <c r="B193">
        <f>_xlfn.XLOOKUP(A193,Table_4[Column3],Table_4[Rank],"")</f>
        <v>163</v>
      </c>
      <c r="C193">
        <f>_xlfn.XLOOKUP(A193,GDP__in_US___per_capita_by_country_or__territory[Column1.1],GDP__in_US___per_capita_by_country_or__territory[Rank],"")</f>
        <v>176</v>
      </c>
      <c r="D193">
        <f>_xlfn.XLOOKUP(A193,mw_parser_output__sr_only_border_0_clip_rect_0_0_0_0__clip_path_polygon_0px_0px[Country or territory],mw_parser_output__sr_only_border_0_clip_rect_0_0_0_0__clip_path_polygon_0px_0px[Rank2],"")</f>
        <v>135</v>
      </c>
      <c r="E193">
        <f>_xlfn.XLOOKUP(A193,World_Bank_Group__2022[Column1],World_Bank_Group__2022[Rank],"")</f>
        <v>109</v>
      </c>
      <c r="F193">
        <f>_xlfn.XLOOKUP(A193,Maternal_mortality_ratio_per_100_000_live_births__1[Column1.1],Maternal_mortality_ratio_per_100_000_live_births__1[Rank],"")</f>
        <v>75</v>
      </c>
      <c r="G193">
        <f>_xlfn.XLOOKUP(A193,Under_five_mortality__deaths_1_000_live_births__–_2020_estimates__1[Location.1],Under_five_mortality__deaths_1_000_live_births__–_2020_estimates__1[Rank],"")</f>
        <v>116</v>
      </c>
      <c r="H193">
        <f>_xlfn.XLOOKUP(A193,edit__The_Economist_Intelligence_Unit’s_quality_of_life_index__2005[Country or territory],edit__The_Economist_Intelligence_Unit’s_quality_of_life_index__2005[Rank],"")</f>
        <v>97</v>
      </c>
      <c r="I193">
        <f>_xlfn.XLOOKUP(A193,'Alphabetical Order'!$A$2:$A$216,'Alphabetical Order'!$B$2:$B$216,"")</f>
        <v>189</v>
      </c>
      <c r="J193">
        <f>_xlfn.XLOOKUP(A193,List_of_countries_and_territories_by_total_population[Location],List_of_countries_and_territories_by_total_population[Rank],"")</f>
        <v>57</v>
      </c>
      <c r="K193" t="str">
        <f>_xlfn.XLOOKUP(A193,Table_1[Country],Table_1[Overall Rank],"")</f>
        <v/>
      </c>
      <c r="L193" t="str">
        <f>_xlfn.XLOOKUP(A193,Table_1[Country],Table_1[Math Rank],"")</f>
        <v/>
      </c>
      <c r="M193" t="str">
        <f>_xlfn.XLOOKUP(A193,Table_1[Country],Table_1[Science Rank],"")</f>
        <v/>
      </c>
      <c r="N193" t="str">
        <f>_xlfn.XLOOKUP(A193,Table_1[Country],Table_1[Reading Rank],"")</f>
        <v/>
      </c>
      <c r="O193">
        <f>_xlfn.XLOOKUP(A193,Table_1__2[Column1],Table_1__2[Column2.1],"")</f>
        <v>179</v>
      </c>
      <c r="P193" t="str">
        <f>_xlfn.XLOOKUP(A193,Economic_Freedom_Index_31[Country],Economic_Freedom_Index_31[Rank],"")</f>
        <v/>
      </c>
      <c r="Q193" t="str">
        <f>_xlfn.XLOOKUP(A193,Table_1__4[Column1.1],Table_1__4[Rank],"")</f>
        <v/>
      </c>
      <c r="R193">
        <f>_xlfn.XLOOKUP(A193,Table_1__3[Country],Table_1__3[Rank],"")</f>
        <v>187</v>
      </c>
      <c r="S193" t="str">
        <f>_xlfn.XLOOKUP(A193,Table_2[Country],Table_2[2022 rank'[3']],"")</f>
        <v/>
      </c>
      <c r="AS193" t="str">
        <v>Syria</v>
      </c>
      <c r="AU193" t="str">
        <v>DR Congo</v>
      </c>
    </row>
    <row r="194" spans="1:47" x14ac:dyDescent="0.25">
      <c r="A194" t="str">
        <v>Taiwan</v>
      </c>
      <c r="B194">
        <f>_xlfn.XLOOKUP(A194,Table_4[Column3],Table_4[Rank],"")</f>
        <v>10</v>
      </c>
      <c r="C194">
        <f>_xlfn.XLOOKUP(A194,GDP__in_US___per_capita_by_country_or__territory[Column1.1],GDP__in_US___per_capita_by_country_or__territory[Rank],"")</f>
        <v>31</v>
      </c>
      <c r="D194" t="str">
        <f>_xlfn.XLOOKUP(A194,mw_parser_output__sr_only_border_0_clip_rect_0_0_0_0__clip_path_polygon_0px_0px[Country or territory],mw_parser_output__sr_only_border_0_clip_rect_0_0_0_0__clip_path_polygon_0px_0px[Rank2],"")</f>
        <v/>
      </c>
      <c r="E194" t="str">
        <f>_xlfn.XLOOKUP(A194,World_Bank_Group__2022[Column1],World_Bank_Group__2022[Rank],"")</f>
        <v/>
      </c>
      <c r="F194" t="str">
        <f>_xlfn.XLOOKUP(A194,Maternal_mortality_ratio_per_100_000_live_births__1[Column1.1],Maternal_mortality_ratio_per_100_000_live_births__1[Rank],"")</f>
        <v/>
      </c>
      <c r="G194" t="str">
        <f>_xlfn.XLOOKUP(A194,Under_five_mortality__deaths_1_000_live_births__–_2020_estimates__1[Location.1],Under_five_mortality__deaths_1_000_live_births__–_2020_estimates__1[Rank],"")</f>
        <v/>
      </c>
      <c r="H194">
        <f>_xlfn.XLOOKUP(A194,edit__The_Economist_Intelligence_Unit’s_quality_of_life_index__2005[Country or territory],edit__The_Economist_Intelligence_Unit’s_quality_of_life_index__2005[Rank],"")</f>
        <v>21</v>
      </c>
      <c r="I194">
        <f>_xlfn.XLOOKUP(A194,'Alphabetical Order'!$A$2:$A$216,'Alphabetical Order'!$B$2:$B$216,"")</f>
        <v>190</v>
      </c>
      <c r="J194">
        <f>_xlfn.XLOOKUP(A194,List_of_countries_and_territories_by_total_population[Location],List_of_countries_and_territories_by_total_population[Rank],"")</f>
        <v>59</v>
      </c>
      <c r="K194">
        <f>_xlfn.XLOOKUP(A194,Table_1[Country],Table_1[Overall Rank],"")</f>
        <v>3</v>
      </c>
      <c r="L194">
        <f>_xlfn.XLOOKUP(A194,Table_1[Country],Table_1[Math Rank],"")</f>
        <v>3</v>
      </c>
      <c r="M194">
        <f>_xlfn.XLOOKUP(A194,Table_1[Country],Table_1[Science Rank],"")</f>
        <v>4</v>
      </c>
      <c r="N194">
        <f>_xlfn.XLOOKUP(A194,Table_1[Country],Table_1[Reading Rank],"")</f>
        <v>4</v>
      </c>
      <c r="O194">
        <f>_xlfn.XLOOKUP(A194,Table_1__2[Column1],Table_1__2[Column2.1],"")</f>
        <v>27</v>
      </c>
      <c r="P194">
        <f>_xlfn.XLOOKUP(A194,Economic_Freedom_Index_31[Country],Economic_Freedom_Index_31[Rank],"")</f>
        <v>4</v>
      </c>
      <c r="Q194">
        <f>_xlfn.XLOOKUP(A194,Table_1__4[Column1.1],Table_1__4[Rank],"")</f>
        <v>64</v>
      </c>
      <c r="R194" t="str">
        <f>_xlfn.XLOOKUP(A194,Table_1__3[Country],Table_1__3[Rank],"")</f>
        <v/>
      </c>
      <c r="S194" t="str">
        <f>_xlfn.XLOOKUP(A194,Table_2[Country],Table_2[2022 rank'[3']],"")</f>
        <v/>
      </c>
      <c r="AS194" t="str">
        <v>Taiwan</v>
      </c>
      <c r="AU194" t="str">
        <v>DR Congo</v>
      </c>
    </row>
    <row r="195" spans="1:47" x14ac:dyDescent="0.25">
      <c r="A195" t="str">
        <v>Tajikistan</v>
      </c>
      <c r="B195">
        <f>_xlfn.XLOOKUP(A195,Table_4[Column3],Table_4[Rank],"")</f>
        <v>155</v>
      </c>
      <c r="C195">
        <f>_xlfn.XLOOKUP(A195,GDP__in_US___per_capita_by_country_or__territory[Column1.1],GDP__in_US___per_capita_by_country_or__territory[Rank],"")</f>
        <v>181</v>
      </c>
      <c r="D195">
        <f>_xlfn.XLOOKUP(A195,mw_parser_output__sr_only_border_0_clip_rect_0_0_0_0__clip_path_polygon_0px_0px[Country or territory],mw_parser_output__sr_only_border_0_clip_rect_0_0_0_0__clip_path_polygon_0px_0px[Rank2],"")</f>
        <v>106</v>
      </c>
      <c r="E195">
        <f>_xlfn.XLOOKUP(A195,World_Bank_Group__2022[Column1],World_Bank_Group__2022[Rank],"")</f>
        <v>119</v>
      </c>
      <c r="F195">
        <f>_xlfn.XLOOKUP(A195,Maternal_mortality_ratio_per_100_000_live_births__1[Column1.1],Maternal_mortality_ratio_per_100_000_live_births__1[Rank],"")</f>
        <v>55</v>
      </c>
      <c r="G195">
        <f>_xlfn.XLOOKUP(A195,Under_five_mortality__deaths_1_000_live_births__–_2020_estimates__1[Location.1],Under_five_mortality__deaths_1_000_live_births__–_2020_estimates__1[Rank],"")</f>
        <v>136</v>
      </c>
      <c r="H195">
        <f>_xlfn.XLOOKUP(A195,edit__The_Economist_Intelligence_Unit’s_quality_of_life_index__2005[Country or territory],edit__The_Economist_Intelligence_Unit’s_quality_of_life_index__2005[Rank],"")</f>
        <v>107</v>
      </c>
      <c r="I195">
        <f>_xlfn.XLOOKUP(A195,'Alphabetical Order'!$A$2:$A$216,'Alphabetical Order'!$B$2:$B$216,"")</f>
        <v>191</v>
      </c>
      <c r="J195">
        <f>_xlfn.XLOOKUP(A195,List_of_countries_and_territories_by_total_population[Location],List_of_countries_and_territories_by_total_population[Rank],"")</f>
        <v>93</v>
      </c>
      <c r="K195" t="str">
        <f>_xlfn.XLOOKUP(A195,Table_1[Country],Table_1[Overall Rank],"")</f>
        <v/>
      </c>
      <c r="L195" t="str">
        <f>_xlfn.XLOOKUP(A195,Table_1[Country],Table_1[Math Rank],"")</f>
        <v/>
      </c>
      <c r="M195" t="str">
        <f>_xlfn.XLOOKUP(A195,Table_1[Country],Table_1[Science Rank],"")</f>
        <v/>
      </c>
      <c r="N195" t="str">
        <f>_xlfn.XLOOKUP(A195,Table_1[Country],Table_1[Reading Rank],"")</f>
        <v/>
      </c>
      <c r="O195">
        <f>_xlfn.XLOOKUP(A195,Table_1__2[Column1],Table_1__2[Column2.1],"")</f>
        <v>155</v>
      </c>
      <c r="P195">
        <f>_xlfn.XLOOKUP(A195,Economic_Freedom_Index_31[Country],Economic_Freedom_Index_31[Rank],"")</f>
        <v>147</v>
      </c>
      <c r="Q195" t="str">
        <f>_xlfn.XLOOKUP(A195,Table_1__4[Column1.1],Table_1__4[Rank],"")</f>
        <v/>
      </c>
      <c r="R195">
        <f>_xlfn.XLOOKUP(A195,Table_1__3[Country],Table_1__3[Rank],"")</f>
        <v>159</v>
      </c>
      <c r="S195" t="str">
        <f>_xlfn.XLOOKUP(A195,Table_2[Country],Table_2[2022 rank'[3']],"")</f>
        <v/>
      </c>
      <c r="AS195" t="str">
        <v>Tajikistan</v>
      </c>
      <c r="AU195" t="str">
        <v>DR Congo</v>
      </c>
    </row>
    <row r="196" spans="1:47" x14ac:dyDescent="0.25">
      <c r="A196" t="str">
        <v>Tanzania</v>
      </c>
      <c r="B196">
        <f>_xlfn.XLOOKUP(A196,Table_4[Column3],Table_4[Rank],"")</f>
        <v>86</v>
      </c>
      <c r="C196">
        <f>_xlfn.XLOOKUP(A196,GDP__in_US___per_capita_by_country_or__territory[Column1.1],GDP__in_US___per_capita_by_country_or__territory[Rank],"")</f>
        <v>169</v>
      </c>
      <c r="D196">
        <f>_xlfn.XLOOKUP(A196,mw_parser_output__sr_only_border_0_clip_rect_0_0_0_0__clip_path_polygon_0px_0px[Country or territory],mw_parser_output__sr_only_border_0_clip_rect_0_0_0_0__clip_path_polygon_0px_0px[Rank2],"")</f>
        <v>142</v>
      </c>
      <c r="E196">
        <f>_xlfn.XLOOKUP(A196,World_Bank_Group__2022[Column1],World_Bank_Group__2022[Rank],"")</f>
        <v>150</v>
      </c>
      <c r="F196">
        <f>_xlfn.XLOOKUP(A196,Maternal_mortality_ratio_per_100_000_live_births__1[Column1.1],Maternal_mortality_ratio_per_100_000_live_births__1[Rank],"")</f>
        <v>148</v>
      </c>
      <c r="G196">
        <f>_xlfn.XLOOKUP(A196,Under_five_mortality__deaths_1_000_live_births__–_2020_estimates__1[Location.1],Under_five_mortality__deaths_1_000_live_births__–_2020_estimates__1[Rank],"")</f>
        <v>158</v>
      </c>
      <c r="H196">
        <f>_xlfn.XLOOKUP(A196,edit__The_Economist_Intelligence_Unit’s_quality_of_life_index__2005[Country or territory],edit__The_Economist_Intelligence_Unit’s_quality_of_life_index__2005[Rank],"")</f>
        <v>109</v>
      </c>
      <c r="I196">
        <f>_xlfn.XLOOKUP(A196,'Alphabetical Order'!$A$2:$A$216,'Alphabetical Order'!$B$2:$B$216,"")</f>
        <v>192</v>
      </c>
      <c r="J196">
        <f>_xlfn.XLOOKUP(A196,List_of_countries_and_territories_by_total_population[Location],List_of_countries_and_territories_by_total_population[Rank],"")</f>
        <v>24</v>
      </c>
      <c r="K196" t="str">
        <f>_xlfn.XLOOKUP(A196,Table_1[Country],Table_1[Overall Rank],"")</f>
        <v/>
      </c>
      <c r="L196" t="str">
        <f>_xlfn.XLOOKUP(A196,Table_1[Country],Table_1[Math Rank],"")</f>
        <v/>
      </c>
      <c r="M196" t="str">
        <f>_xlfn.XLOOKUP(A196,Table_1[Country],Table_1[Science Rank],"")</f>
        <v/>
      </c>
      <c r="N196" t="str">
        <f>_xlfn.XLOOKUP(A196,Table_1[Country],Table_1[Reading Rank],"")</f>
        <v/>
      </c>
      <c r="O196">
        <f>_xlfn.XLOOKUP(A196,Table_1__2[Column1],Table_1__2[Column2.1],"")</f>
        <v>97</v>
      </c>
      <c r="P196">
        <f>_xlfn.XLOOKUP(A196,Economic_Freedom_Index_31[Country],Economic_Freedom_Index_31[Rank],"")</f>
        <v>93</v>
      </c>
      <c r="Q196" t="str">
        <f>_xlfn.XLOOKUP(A196,Table_1__4[Column1.1],Table_1__4[Rank],"")</f>
        <v/>
      </c>
      <c r="R196">
        <f>_xlfn.XLOOKUP(A196,Table_1__3[Country],Table_1__3[Rank],"")</f>
        <v>163</v>
      </c>
      <c r="S196" t="str">
        <f>_xlfn.XLOOKUP(A196,Table_2[Country],Table_2[2022 rank'[3']],"")</f>
        <v/>
      </c>
      <c r="AS196" t="str">
        <v>Tanzania</v>
      </c>
      <c r="AU196" t="str">
        <v>East Timor</v>
      </c>
    </row>
    <row r="197" spans="1:47" x14ac:dyDescent="0.25">
      <c r="A197" t="str">
        <v>Thailand</v>
      </c>
      <c r="B197">
        <f>_xlfn.XLOOKUP(A197,Table_4[Column3],Table_4[Rank],"")</f>
        <v>63</v>
      </c>
      <c r="C197">
        <f>_xlfn.XLOOKUP(A197,GDP__in_US___per_capita_by_country_or__territory[Column1.1],GDP__in_US___per_capita_by_country_or__territory[Rank],"")</f>
        <v>89</v>
      </c>
      <c r="D197">
        <f>_xlfn.XLOOKUP(A197,mw_parser_output__sr_only_border_0_clip_rect_0_0_0_0__clip_path_polygon_0px_0px[Country or territory],mw_parser_output__sr_only_border_0_clip_rect_0_0_0_0__clip_path_polygon_0px_0px[Rank2],"")</f>
        <v>53</v>
      </c>
      <c r="E197">
        <f>_xlfn.XLOOKUP(A197,World_Bank_Group__2022[Column1],World_Bank_Group__2022[Rank],"")</f>
        <v>42</v>
      </c>
      <c r="F197">
        <f>_xlfn.XLOOKUP(A197,Maternal_mortality_ratio_per_100_000_live_births__1[Column1.1],Maternal_mortality_ratio_per_100_000_live_births__1[Rank],"")</f>
        <v>73</v>
      </c>
      <c r="G197">
        <f>_xlfn.XLOOKUP(A197,Under_five_mortality__deaths_1_000_live_births__–_2020_estimates__1[Location.1],Under_five_mortality__deaths_1_000_live_births__–_2020_estimates__1[Rank],"")</f>
        <v>65</v>
      </c>
      <c r="H197">
        <f>_xlfn.XLOOKUP(A197,edit__The_Economist_Intelligence_Unit’s_quality_of_life_index__2005[Country or territory],edit__The_Economist_Intelligence_Unit’s_quality_of_life_index__2005[Rank],"")</f>
        <v>42</v>
      </c>
      <c r="I197">
        <f>_xlfn.XLOOKUP(A197,'Alphabetical Order'!$A$2:$A$216,'Alphabetical Order'!$B$2:$B$216,"")</f>
        <v>193</v>
      </c>
      <c r="J197">
        <f>_xlfn.XLOOKUP(A197,List_of_countries_and_territories_by_total_population[Location],List_of_countries_and_territories_by_total_population[Rank],"")</f>
        <v>22</v>
      </c>
      <c r="K197">
        <f>_xlfn.XLOOKUP(A197,Table_1[Country],Table_1[Overall Rank],"")</f>
        <v>63</v>
      </c>
      <c r="L197">
        <f>_xlfn.XLOOKUP(A197,Table_1[Country],Table_1[Math Rank],"")</f>
        <v>58</v>
      </c>
      <c r="M197">
        <f>_xlfn.XLOOKUP(A197,Table_1[Country],Table_1[Science Rank],"")</f>
        <v>58</v>
      </c>
      <c r="N197">
        <f>_xlfn.XLOOKUP(A197,Table_1[Country],Table_1[Reading Rank],"")</f>
        <v>64</v>
      </c>
      <c r="O197">
        <f>_xlfn.XLOOKUP(A197,Table_1__2[Column1],Table_1__2[Column2.1],"")</f>
        <v>87</v>
      </c>
      <c r="P197">
        <f>_xlfn.XLOOKUP(A197,Economic_Freedom_Index_31[Country],Economic_Freedom_Index_31[Rank],"")</f>
        <v>70</v>
      </c>
      <c r="Q197">
        <f>_xlfn.XLOOKUP(A197,Table_1__4[Column1.1],Table_1__4[Rank],"")</f>
        <v>108</v>
      </c>
      <c r="R197">
        <f>_xlfn.XLOOKUP(A197,Table_1__3[Country],Table_1__3[Rank],"")</f>
        <v>182</v>
      </c>
      <c r="S197" t="str">
        <f>_xlfn.XLOOKUP(A197,Table_2[Country],Table_2[2022 rank'[3']],"")</f>
        <v/>
      </c>
      <c r="AS197" t="str">
        <v>Thailand</v>
      </c>
      <c r="AU197" t="str">
        <v>East Timor</v>
      </c>
    </row>
    <row r="198" spans="1:47" x14ac:dyDescent="0.25">
      <c r="A198" t="str">
        <v>Togo</v>
      </c>
      <c r="B198">
        <f>_xlfn.XLOOKUP(A198,Table_4[Column3],Table_4[Rank],"")</f>
        <v>126</v>
      </c>
      <c r="C198">
        <f>_xlfn.XLOOKUP(A198,GDP__in_US___per_capita_by_country_or__territory[Column1.1],GDP__in_US___per_capita_by_country_or__territory[Rank],"")</f>
        <v>173</v>
      </c>
      <c r="D198">
        <f>_xlfn.XLOOKUP(A198,mw_parser_output__sr_only_border_0_clip_rect_0_0_0_0__clip_path_polygon_0px_0px[Country or territory],mw_parser_output__sr_only_border_0_clip_rect_0_0_0_0__clip_path_polygon_0px_0px[Rank2],"")</f>
        <v>139</v>
      </c>
      <c r="E198">
        <f>_xlfn.XLOOKUP(A198,World_Bank_Group__2022[Column1],World_Bank_Group__2022[Rank],"")</f>
        <v>178</v>
      </c>
      <c r="F198">
        <f>_xlfn.XLOOKUP(A198,Maternal_mortality_ratio_per_100_000_live_births__1[Column1.1],Maternal_mortality_ratio_per_100_000_live_births__1[Rank],"")</f>
        <v>164</v>
      </c>
      <c r="G198">
        <f>_xlfn.XLOOKUP(A198,Under_five_mortality__deaths_1_000_live_births__–_2020_estimates__1[Location.1],Under_five_mortality__deaths_1_000_live_births__–_2020_estimates__1[Rank],"")</f>
        <v>171</v>
      </c>
      <c r="H198" t="str">
        <f>_xlfn.XLOOKUP(A198,edit__The_Economist_Intelligence_Unit’s_quality_of_life_index__2005[Country or territory],edit__The_Economist_Intelligence_Unit’s_quality_of_life_index__2005[Rank],"")</f>
        <v/>
      </c>
      <c r="I198">
        <f>_xlfn.XLOOKUP(A198,'Alphabetical Order'!$A$2:$A$216,'Alphabetical Order'!$B$2:$B$216,"")</f>
        <v>194</v>
      </c>
      <c r="J198">
        <f>_xlfn.XLOOKUP(A198,List_of_countries_and_territories_by_total_population[Location],List_of_countries_and_territories_by_total_population[Rank],"")</f>
        <v>102</v>
      </c>
      <c r="K198" t="str">
        <f>_xlfn.XLOOKUP(A198,Table_1[Country],Table_1[Overall Rank],"")</f>
        <v/>
      </c>
      <c r="L198" t="str">
        <f>_xlfn.XLOOKUP(A198,Table_1[Country],Table_1[Math Rank],"")</f>
        <v/>
      </c>
      <c r="M198" t="str">
        <f>_xlfn.XLOOKUP(A198,Table_1[Country],Table_1[Science Rank],"")</f>
        <v/>
      </c>
      <c r="N198" t="str">
        <f>_xlfn.XLOOKUP(A198,Table_1[Country],Table_1[Reading Rank],"")</f>
        <v/>
      </c>
      <c r="O198">
        <f>_xlfn.XLOOKUP(A198,Table_1__2[Column1],Table_1__2[Column2.1],"")</f>
        <v>113</v>
      </c>
      <c r="P198">
        <f>_xlfn.XLOOKUP(A198,Economic_Freedom_Index_31[Country],Economic_Freedom_Index_31[Rank],"")</f>
        <v>104</v>
      </c>
      <c r="Q198">
        <f>_xlfn.XLOOKUP(A198,Table_1__4[Column1.1],Table_1__4[Rank],"")</f>
        <v>79</v>
      </c>
      <c r="R198">
        <f>_xlfn.XLOOKUP(A198,Table_1__3[Country],Table_1__3[Rank],"")</f>
        <v>147</v>
      </c>
      <c r="S198" t="str">
        <f>_xlfn.XLOOKUP(A198,Table_2[Country],Table_2[2022 rank'[3']],"")</f>
        <v/>
      </c>
      <c r="AS198" t="str">
        <v>Togo</v>
      </c>
      <c r="AU198" t="str">
        <v>East Timor</v>
      </c>
    </row>
    <row r="199" spans="1:47" x14ac:dyDescent="0.25">
      <c r="A199" t="str">
        <v>Tonga</v>
      </c>
      <c r="B199" t="str">
        <f>_xlfn.XLOOKUP(A199,Table_4[Column3],Table_4[Rank],"")</f>
        <v/>
      </c>
      <c r="C199">
        <f>_xlfn.XLOOKUP(A199,GDP__in_US___per_capita_by_country_or__territory[Column1.1],GDP__in_US___per_capita_by_country_or__territory[Rank],"")</f>
        <v>108</v>
      </c>
      <c r="D199">
        <f>_xlfn.XLOOKUP(A199,mw_parser_output__sr_only_border_0_clip_rect_0_0_0_0__clip_path_polygon_0px_0px[Country or territory],mw_parser_output__sr_only_border_0_clip_rect_0_0_0_0__clip_path_polygon_0px_0px[Rank2],"")</f>
        <v>80</v>
      </c>
      <c r="E199">
        <f>_xlfn.XLOOKUP(A199,World_Bank_Group__2022[Column1],World_Bank_Group__2022[Rank],"")</f>
        <v>121</v>
      </c>
      <c r="F199">
        <f>_xlfn.XLOOKUP(A199,Maternal_mortality_ratio_per_100_000_live_births__1[Column1.1],Maternal_mortality_ratio_per_100_000_live_births__1[Rank],"")</f>
        <v>125</v>
      </c>
      <c r="G199">
        <f>_xlfn.XLOOKUP(A199,Under_five_mortality__deaths_1_000_live_births__–_2020_estimates__1[Location.1],Under_five_mortality__deaths_1_000_live_births__–_2020_estimates__1[Rank],"")</f>
        <v>75</v>
      </c>
      <c r="H199" t="str">
        <f>_xlfn.XLOOKUP(A199,edit__The_Economist_Intelligence_Unit’s_quality_of_life_index__2005[Country or territory],edit__The_Economist_Intelligence_Unit’s_quality_of_life_index__2005[Rank],"")</f>
        <v/>
      </c>
      <c r="I199">
        <f>_xlfn.XLOOKUP(A199,'Alphabetical Order'!$A$2:$A$216,'Alphabetical Order'!$B$2:$B$216,"")</f>
        <v>195</v>
      </c>
      <c r="J199">
        <f>_xlfn.XLOOKUP(A199,List_of_countries_and_territories_by_total_population[Location],List_of_countries_and_territories_by_total_population[Rank],"")</f>
        <v>199</v>
      </c>
      <c r="K199" t="str">
        <f>_xlfn.XLOOKUP(A199,Table_1[Country],Table_1[Overall Rank],"")</f>
        <v/>
      </c>
      <c r="L199" t="str">
        <f>_xlfn.XLOOKUP(A199,Table_1[Country],Table_1[Math Rank],"")</f>
        <v/>
      </c>
      <c r="M199" t="str">
        <f>_xlfn.XLOOKUP(A199,Table_1[Country],Table_1[Science Rank],"")</f>
        <v/>
      </c>
      <c r="N199" t="str">
        <f>_xlfn.XLOOKUP(A199,Table_1[Country],Table_1[Reading Rank],"")</f>
        <v/>
      </c>
      <c r="O199">
        <f>_xlfn.XLOOKUP(A199,Table_1__2[Column1],Table_1__2[Column2.1],"")</f>
        <v>45</v>
      </c>
      <c r="P199">
        <f>_xlfn.XLOOKUP(A199,Economic_Freedom_Index_31[Country],Economic_Freedom_Index_31[Rank],"")</f>
        <v>83</v>
      </c>
      <c r="Q199">
        <f>_xlfn.XLOOKUP(A199,Table_1__4[Column1.1],Table_1__4[Rank],"")</f>
        <v>17</v>
      </c>
      <c r="R199">
        <f>_xlfn.XLOOKUP(A199,Table_1__3[Country],Table_1__3[Rank],"")</f>
        <v>15</v>
      </c>
      <c r="S199" t="str">
        <f>_xlfn.XLOOKUP(A199,Table_2[Country],Table_2[2022 rank'[3']],"")</f>
        <v/>
      </c>
      <c r="AS199" t="str">
        <v>Tonga</v>
      </c>
      <c r="AU199" t="str">
        <v>East Timor</v>
      </c>
    </row>
    <row r="200" spans="1:47" x14ac:dyDescent="0.25">
      <c r="A200" t="str">
        <v>Trinidad and Tobago</v>
      </c>
      <c r="B200">
        <f>_xlfn.XLOOKUP(A200,Table_4[Column3],Table_4[Rank],"")</f>
        <v>43</v>
      </c>
      <c r="C200" t="str">
        <f>_xlfn.XLOOKUP(A200,GDP__in_US___per_capita_by_country_or__territory[Column1.1],GDP__in_US___per_capita_by_country_or__territory[Rank],"")</f>
        <v/>
      </c>
      <c r="D200">
        <f>_xlfn.XLOOKUP(A200,mw_parser_output__sr_only_border_0_clip_rect_0_0_0_0__clip_path_polygon_0px_0px[Country or territory],mw_parser_output__sr_only_border_0_clip_rect_0_0_0_0__clip_path_polygon_0px_0px[Rank2],"")</f>
        <v>48</v>
      </c>
      <c r="E200">
        <f>_xlfn.XLOOKUP(A200,World_Bank_Group__2022[Column1],World_Bank_Group__2022[Rank],"")</f>
        <v>79</v>
      </c>
      <c r="F200">
        <f>_xlfn.XLOOKUP(A200,Maternal_mortality_ratio_per_100_000_live_births__1[Column1.1],Maternal_mortality_ratio_per_100_000_live_births__1[Rank],"")</f>
        <v>70</v>
      </c>
      <c r="G200">
        <f>_xlfn.XLOOKUP(A200,Under_five_mortality__deaths_1_000_live_births__–_2020_estimates__1[Location.1],Under_five_mortality__deaths_1_000_live_births__–_2020_estimates__1[Rank],"")</f>
        <v>103</v>
      </c>
      <c r="H200">
        <f>_xlfn.XLOOKUP(A200,edit__The_Economist_Intelligence_Unit’s_quality_of_life_index__2005[Country or territory],edit__The_Economist_Intelligence_Unit’s_quality_of_life_index__2005[Rank],"")</f>
        <v>51</v>
      </c>
      <c r="I200">
        <f>_xlfn.XLOOKUP(A200,'Alphabetical Order'!$A$2:$A$216,'Alphabetical Order'!$B$2:$B$216,"")</f>
        <v>196</v>
      </c>
      <c r="J200">
        <f>_xlfn.XLOOKUP(A200,List_of_countries_and_territories_by_total_population[Location],List_of_countries_and_territories_by_total_population[Rank],"")</f>
        <v>157</v>
      </c>
      <c r="K200" t="str">
        <f>_xlfn.XLOOKUP(A200,Table_1[Country],Table_1[Overall Rank],"")</f>
        <v/>
      </c>
      <c r="L200" t="str">
        <f>_xlfn.XLOOKUP(A200,Table_1[Country],Table_1[Math Rank],"")</f>
        <v/>
      </c>
      <c r="M200" t="str">
        <f>_xlfn.XLOOKUP(A200,Table_1[Country],Table_1[Science Rank],"")</f>
        <v/>
      </c>
      <c r="N200" t="str">
        <f>_xlfn.XLOOKUP(A200,Table_1[Country],Table_1[Reading Rank],"")</f>
        <v/>
      </c>
      <c r="O200">
        <f>_xlfn.XLOOKUP(A200,Table_1__2[Column1],Table_1__2[Column2.1],"")</f>
        <v>25</v>
      </c>
      <c r="P200">
        <f>_xlfn.XLOOKUP(A200,Economic_Freedom_Index_31[Country],Economic_Freedom_Index_31[Rank],"")</f>
        <v>99</v>
      </c>
      <c r="Q200">
        <f>_xlfn.XLOOKUP(A200,Table_1__4[Column1.1],Table_1__4[Rank],"")</f>
        <v>51</v>
      </c>
      <c r="R200">
        <f>_xlfn.XLOOKUP(A200,Table_1__3[Country],Table_1__3[Rank],"")</f>
        <v>38</v>
      </c>
      <c r="S200" t="str">
        <f>_xlfn.XLOOKUP(A200,Table_2[Country],Table_2[2022 rank'[3']],"")</f>
        <v/>
      </c>
      <c r="AS200" t="str">
        <v>Trinidad and Tobago</v>
      </c>
      <c r="AU200" t="str">
        <v>Ecuador</v>
      </c>
    </row>
    <row r="201" spans="1:47" x14ac:dyDescent="0.25">
      <c r="A201" t="str">
        <v>Tunisia</v>
      </c>
      <c r="B201">
        <f>_xlfn.XLOOKUP(A201,Table_4[Column3],Table_4[Rank],"")</f>
        <v>82</v>
      </c>
      <c r="C201">
        <f>_xlfn.XLOOKUP(A201,GDP__in_US___per_capita_by_country_or__territory[Column1.1],GDP__in_US___per_capita_by_country_or__territory[Rank],"")</f>
        <v>129</v>
      </c>
      <c r="D201">
        <f>_xlfn.XLOOKUP(A201,mw_parser_output__sr_only_border_0_clip_rect_0_0_0_0__clip_path_polygon_0px_0px[Country or territory],mw_parser_output__sr_only_border_0_clip_rect_0_0_0_0__clip_path_polygon_0px_0px[Rank2],"")</f>
        <v>83</v>
      </c>
      <c r="E201">
        <f>_xlfn.XLOOKUP(A201,World_Bank_Group__2022[Column1],World_Bank_Group__2022[Rank],"")</f>
        <v>90</v>
      </c>
      <c r="F201">
        <f>_xlfn.XLOOKUP(A201,Maternal_mortality_ratio_per_100_000_live_births__1[Column1.1],Maternal_mortality_ratio_per_100_000_live_births__1[Rank],"")</f>
        <v>78</v>
      </c>
      <c r="G201">
        <f>_xlfn.XLOOKUP(A201,Under_five_mortality__deaths_1_000_live_births__–_2020_estimates__1[Location.1],Under_five_mortality__deaths_1_000_live_births__–_2020_estimates__1[Rank],"")</f>
        <v>103</v>
      </c>
      <c r="H201">
        <f>_xlfn.XLOOKUP(A201,edit__The_Economist_Intelligence_Unit’s_quality_of_life_index__2005[Country or territory],edit__The_Economist_Intelligence_Unit’s_quality_of_life_index__2005[Rank],"")</f>
        <v>83</v>
      </c>
      <c r="I201">
        <f>_xlfn.XLOOKUP(A201,'Alphabetical Order'!$A$2:$A$216,'Alphabetical Order'!$B$2:$B$216,"")</f>
        <v>197</v>
      </c>
      <c r="J201">
        <f>_xlfn.XLOOKUP(A201,List_of_countries_and_territories_by_total_population[Location],List_of_countries_and_territories_by_total_population[Rank],"")</f>
        <v>82</v>
      </c>
      <c r="K201" t="str">
        <f>_xlfn.XLOOKUP(A201,Table_1[Country],Table_1[Overall Rank],"")</f>
        <v/>
      </c>
      <c r="L201" t="str">
        <f>_xlfn.XLOOKUP(A201,Table_1[Country],Table_1[Math Rank],"")</f>
        <v/>
      </c>
      <c r="M201" t="str">
        <f>_xlfn.XLOOKUP(A201,Table_1[Country],Table_1[Science Rank],"")</f>
        <v/>
      </c>
      <c r="N201" t="str">
        <f>_xlfn.XLOOKUP(A201,Table_1[Country],Table_1[Reading Rank],"")</f>
        <v/>
      </c>
      <c r="O201">
        <f>_xlfn.XLOOKUP(A201,Table_1__2[Column1],Table_1__2[Column2.1],"")</f>
        <v>118</v>
      </c>
      <c r="P201">
        <f>_xlfn.XLOOKUP(A201,Economic_Freedom_Index_31[Country],Economic_Freedom_Index_31[Rank],"")</f>
        <v>128</v>
      </c>
      <c r="Q201">
        <f>_xlfn.XLOOKUP(A201,Table_1__4[Column1.1],Table_1__4[Rank],"")</f>
        <v>83</v>
      </c>
      <c r="R201">
        <f>_xlfn.XLOOKUP(A201,Table_1__3[Country],Table_1__3[Rank],"")</f>
        <v>96</v>
      </c>
      <c r="S201" t="str">
        <f>_xlfn.XLOOKUP(A201,Table_2[Country],Table_2[2022 rank'[3']],"")</f>
        <v/>
      </c>
      <c r="AS201" t="str">
        <v>Tunisia</v>
      </c>
      <c r="AU201" t="str">
        <v>Ecuador</v>
      </c>
    </row>
    <row r="202" spans="1:47" x14ac:dyDescent="0.25">
      <c r="A202" t="str">
        <v>Turkey</v>
      </c>
      <c r="B202">
        <f>_xlfn.XLOOKUP(A202,Table_4[Column3],Table_4[Rank],"")</f>
        <v>102</v>
      </c>
      <c r="C202">
        <f>_xlfn.XLOOKUP(A202,GDP__in_US___per_capita_by_country_or__territory[Column1.1],GDP__in_US___per_capita_by_country_or__territory[Rank],"")</f>
        <v>87</v>
      </c>
      <c r="D202">
        <f>_xlfn.XLOOKUP(A202,mw_parser_output__sr_only_border_0_clip_rect_0_0_0_0__clip_path_polygon_0px_0px[Country or territory],mw_parser_output__sr_only_border_0_clip_rect_0_0_0_0__clip_path_polygon_0px_0px[Rank2],"")</f>
        <v>35</v>
      </c>
      <c r="E202">
        <f>_xlfn.XLOOKUP(A202,World_Bank_Group__2022[Column1],World_Bank_Group__2022[Rank],"")</f>
        <v>49</v>
      </c>
      <c r="F202">
        <f>_xlfn.XLOOKUP(A202,Maternal_mortality_ratio_per_100_000_live_births__1[Column1.1],Maternal_mortality_ratio_per_100_000_live_births__1[Rank],"")</f>
        <v>58</v>
      </c>
      <c r="G202">
        <f>_xlfn.XLOOKUP(A202,Under_five_mortality__deaths_1_000_live_births__–_2020_estimates__1[Location.1],Under_five_mortality__deaths_1_000_live_births__–_2020_estimates__1[Rank],"")</f>
        <v>68</v>
      </c>
      <c r="H202">
        <f>_xlfn.XLOOKUP(A202,edit__The_Economist_Intelligence_Unit’s_quality_of_life_index__2005[Country or territory],edit__The_Economist_Intelligence_Unit’s_quality_of_life_index__2005[Rank],"")</f>
        <v>50</v>
      </c>
      <c r="I202">
        <f>_xlfn.XLOOKUP(A202,'Alphabetical Order'!$A$2:$A$216,'Alphabetical Order'!$B$2:$B$216,"")</f>
        <v>198</v>
      </c>
      <c r="J202">
        <f>_xlfn.XLOOKUP(A202,List_of_countries_and_territories_by_total_population[Location],List_of_countries_and_territories_by_total_population[Rank],"")</f>
        <v>18</v>
      </c>
      <c r="K202">
        <f>_xlfn.XLOOKUP(A202,Table_1[Country],Table_1[Overall Rank],"")</f>
        <v>36</v>
      </c>
      <c r="L202">
        <f>_xlfn.XLOOKUP(A202,Table_1[Country],Table_1[Math Rank],"")</f>
        <v>39</v>
      </c>
      <c r="M202">
        <f>_xlfn.XLOOKUP(A202,Table_1[Country],Table_1[Science Rank],"")</f>
        <v>34</v>
      </c>
      <c r="N202">
        <f>_xlfn.XLOOKUP(A202,Table_1[Country],Table_1[Reading Rank],"")</f>
        <v>36</v>
      </c>
      <c r="O202">
        <f>_xlfn.XLOOKUP(A202,Table_1__2[Column1],Table_1__2[Column2.1],"")</f>
        <v>158</v>
      </c>
      <c r="P202">
        <f>_xlfn.XLOOKUP(A202,Economic_Freedom_Index_31[Country],Economic_Freedom_Index_31[Rank],"")</f>
        <v>107</v>
      </c>
      <c r="Q202">
        <f>_xlfn.XLOOKUP(A202,Table_1__4[Column1.1],Table_1__4[Rank],"")</f>
        <v>45</v>
      </c>
      <c r="R202">
        <f>_xlfn.XLOOKUP(A202,Table_1__3[Country],Table_1__3[Rank],"")</f>
        <v>181</v>
      </c>
      <c r="S202" t="str">
        <f>_xlfn.XLOOKUP(A202,Table_2[Country],Table_2[2022 rank'[3']],"")</f>
        <v/>
      </c>
      <c r="AS202" t="str">
        <v>Turkey</v>
      </c>
      <c r="AU202" t="str">
        <v>Ecuador</v>
      </c>
    </row>
    <row r="203" spans="1:47" x14ac:dyDescent="0.25">
      <c r="A203" t="str">
        <v>Turkmenistan</v>
      </c>
      <c r="B203">
        <f>_xlfn.XLOOKUP(A203,Table_4[Column3],Table_4[Rank],"")</f>
        <v>162</v>
      </c>
      <c r="C203">
        <f>_xlfn.XLOOKUP(A203,GDP__in_US___per_capita_by_country_or__territory[Column1.1],GDP__in_US___per_capita_by_country_or__territory[Rank],"")</f>
        <v>71</v>
      </c>
      <c r="D203">
        <f>_xlfn.XLOOKUP(A203,mw_parser_output__sr_only_border_0_clip_rect_0_0_0_0__clip_path_polygon_0px_0px[Country or territory],mw_parser_output__sr_only_border_0_clip_rect_0_0_0_0__clip_path_polygon_0px_0px[Rank2],"")</f>
        <v>76</v>
      </c>
      <c r="E203">
        <f>_xlfn.XLOOKUP(A203,World_Bank_Group__2022[Column1],World_Bank_Group__2022[Rank],"")</f>
        <v>135</v>
      </c>
      <c r="F203">
        <f>_xlfn.XLOOKUP(A203,Maternal_mortality_ratio_per_100_000_live_births__1[Column1.1],Maternal_mortality_ratio_per_100_000_live_births__1[Rank],"")</f>
        <v>23</v>
      </c>
      <c r="G203">
        <f>_xlfn.XLOOKUP(A203,Under_five_mortality__deaths_1_000_live_births__–_2020_estimates__1[Location.1],Under_five_mortality__deaths_1_000_live_births__–_2020_estimates__1[Rank],"")</f>
        <v>146</v>
      </c>
      <c r="H203">
        <f>_xlfn.XLOOKUP(A203,edit__The_Economist_Intelligence_Unit’s_quality_of_life_index__2005[Country or territory],edit__The_Economist_Intelligence_Unit’s_quality_of_life_index__2005[Rank],"")</f>
        <v>102</v>
      </c>
      <c r="I203">
        <f>_xlfn.XLOOKUP(A203,'Alphabetical Order'!$A$2:$A$216,'Alphabetical Order'!$B$2:$B$216,"")</f>
        <v>199</v>
      </c>
      <c r="J203">
        <f>_xlfn.XLOOKUP(A203,List_of_countries_and_territories_by_total_population[Location],List_of_countries_and_territories_by_total_population[Rank],"")</f>
        <v>107</v>
      </c>
      <c r="K203" t="str">
        <f>_xlfn.XLOOKUP(A203,Table_1[Country],Table_1[Overall Rank],"")</f>
        <v/>
      </c>
      <c r="L203" t="str">
        <f>_xlfn.XLOOKUP(A203,Table_1[Country],Table_1[Math Rank],"")</f>
        <v/>
      </c>
      <c r="M203" t="str">
        <f>_xlfn.XLOOKUP(A203,Table_1[Country],Table_1[Science Rank],"")</f>
        <v/>
      </c>
      <c r="N203" t="str">
        <f>_xlfn.XLOOKUP(A203,Table_1[Country],Table_1[Reading Rank],"")</f>
        <v/>
      </c>
      <c r="O203">
        <f>_xlfn.XLOOKUP(A203,Table_1__2[Column1],Table_1__2[Column2.1],"")</f>
        <v>175</v>
      </c>
      <c r="P203">
        <f>_xlfn.XLOOKUP(A203,Economic_Freedom_Index_31[Country],Economic_Freedom_Index_31[Rank],"")</f>
        <v>164</v>
      </c>
      <c r="Q203">
        <f>_xlfn.XLOOKUP(A203,Table_1__4[Column1.1],Table_1__4[Rank],"")</f>
        <v>44</v>
      </c>
      <c r="R203">
        <f>_xlfn.XLOOKUP(A203,Table_1__3[Country],Table_1__3[Rank],"")</f>
        <v>99</v>
      </c>
      <c r="S203" t="str">
        <f>_xlfn.XLOOKUP(A203,Table_2[Country],Table_2[2022 rank'[3']],"")</f>
        <v/>
      </c>
      <c r="AS203" t="str">
        <v>Turkmenistan</v>
      </c>
      <c r="AU203" t="str">
        <v>Ecuador</v>
      </c>
    </row>
    <row r="204" spans="1:47" x14ac:dyDescent="0.25">
      <c r="A204" t="str">
        <v>Tuvalu</v>
      </c>
      <c r="B204" t="str">
        <f>_xlfn.XLOOKUP(A204,Table_4[Column3],Table_4[Rank],"")</f>
        <v/>
      </c>
      <c r="C204">
        <f>_xlfn.XLOOKUP(A204,GDP__in_US___per_capita_by_country_or__territory[Column1.1],GDP__in_US___per_capita_by_country_or__territory[Rank],"")</f>
        <v>101</v>
      </c>
      <c r="D204">
        <f>_xlfn.XLOOKUP(A204,mw_parser_output__sr_only_border_0_clip_rect_0_0_0_0__clip_path_polygon_0px_0px[Country or territory],mw_parser_output__sr_only_border_0_clip_rect_0_0_0_0__clip_path_polygon_0px_0px[Rank2],"")</f>
        <v>112</v>
      </c>
      <c r="E204" t="str">
        <f>_xlfn.XLOOKUP(A204,World_Bank_Group__2022[Column1],World_Bank_Group__2022[Rank],"")</f>
        <v/>
      </c>
      <c r="F204" t="str">
        <f>_xlfn.XLOOKUP(A204,Maternal_mortality_ratio_per_100_000_live_births__1[Column1.1],Maternal_mortality_ratio_per_100_000_live_births__1[Rank],"")</f>
        <v/>
      </c>
      <c r="G204">
        <f>_xlfn.XLOOKUP(A204,Under_five_mortality__deaths_1_000_live_births__–_2020_estimates__1[Location.1],Under_five_mortality__deaths_1_000_live_births__–_2020_estimates__1[Rank],"")</f>
        <v>115</v>
      </c>
      <c r="H204" t="str">
        <f>_xlfn.XLOOKUP(A204,edit__The_Economist_Intelligence_Unit’s_quality_of_life_index__2005[Country or territory],edit__The_Economist_Intelligence_Unit’s_quality_of_life_index__2005[Rank],"")</f>
        <v/>
      </c>
      <c r="I204">
        <f>_xlfn.XLOOKUP(A204,'Alphabetical Order'!$A$2:$A$216,'Alphabetical Order'!$B$2:$B$216,"")</f>
        <v>200</v>
      </c>
      <c r="J204">
        <f>_xlfn.XLOOKUP(A204,List_of_countries_and_territories_by_total_population[Location],List_of_countries_and_territories_by_total_population[Rank],"")</f>
        <v>227</v>
      </c>
      <c r="K204" t="str">
        <f>_xlfn.XLOOKUP(A204,Table_1[Country],Table_1[Overall Rank],"")</f>
        <v/>
      </c>
      <c r="L204" t="str">
        <f>_xlfn.XLOOKUP(A204,Table_1[Country],Table_1[Math Rank],"")</f>
        <v/>
      </c>
      <c r="M204" t="str">
        <f>_xlfn.XLOOKUP(A204,Table_1[Country],Table_1[Science Rank],"")</f>
        <v/>
      </c>
      <c r="N204" t="str">
        <f>_xlfn.XLOOKUP(A204,Table_1[Country],Table_1[Reading Rank],"")</f>
        <v/>
      </c>
      <c r="O204" t="str">
        <f>_xlfn.XLOOKUP(A204,Table_1__2[Column1],Table_1__2[Column2.1],"")</f>
        <v/>
      </c>
      <c r="P204" t="str">
        <f>_xlfn.XLOOKUP(A204,Economic_Freedom_Index_31[Country],Economic_Freedom_Index_31[Rank],"")</f>
        <v/>
      </c>
      <c r="Q204" t="str">
        <f>_xlfn.XLOOKUP(A204,Table_1__4[Column1.1],Table_1__4[Rank],"")</f>
        <v/>
      </c>
      <c r="R204">
        <f>_xlfn.XLOOKUP(A204,Table_1__3[Country],Table_1__3[Rank],"")</f>
        <v>11</v>
      </c>
      <c r="S204" t="str">
        <f>_xlfn.XLOOKUP(A204,Table_2[Country],Table_2[2022 rank'[3']],"")</f>
        <v/>
      </c>
      <c r="AS204" t="str">
        <v>Tuvalu</v>
      </c>
      <c r="AU204" t="str">
        <v>Egypt</v>
      </c>
    </row>
    <row r="205" spans="1:47" x14ac:dyDescent="0.25">
      <c r="A205" t="str">
        <v>Uganda</v>
      </c>
      <c r="B205">
        <f>_xlfn.XLOOKUP(A205,Table_4[Column3],Table_4[Rank],"")</f>
        <v>99</v>
      </c>
      <c r="C205">
        <f>_xlfn.XLOOKUP(A205,GDP__in_US___per_capita_by_country_or__territory[Column1.1],GDP__in_US___per_capita_by_country_or__territory[Rank],"")</f>
        <v>171</v>
      </c>
      <c r="D205">
        <f>_xlfn.XLOOKUP(A205,mw_parser_output__sr_only_border_0_clip_rect_0_0_0_0__clip_path_polygon_0px_0px[Country or territory],mw_parser_output__sr_only_border_0_clip_rect_0_0_0_0__clip_path_polygon_0px_0px[Rank2],"")</f>
        <v>137</v>
      </c>
      <c r="E205">
        <f>_xlfn.XLOOKUP(A205,World_Bank_Group__2022[Column1],World_Bank_Group__2022[Rank],"")</f>
        <v>167</v>
      </c>
      <c r="F205">
        <f>_xlfn.XLOOKUP(A205,Maternal_mortality_ratio_per_100_000_live_births__1[Column1.1],Maternal_mortality_ratio_per_100_000_live_births__1[Rank],"")</f>
        <v>158</v>
      </c>
      <c r="G205">
        <f>_xlfn.XLOOKUP(A205,Under_five_mortality__deaths_1_000_live_births__–_2020_estimates__1[Location.1],Under_five_mortality__deaths_1_000_live_births__–_2020_estimates__1[Rank],"")</f>
        <v>149</v>
      </c>
      <c r="H205">
        <f>_xlfn.XLOOKUP(A205,edit__The_Economist_Intelligence_Unit’s_quality_of_life_index__2005[Country or territory],edit__The_Economist_Intelligence_Unit’s_quality_of_life_index__2005[Rank],"")</f>
        <v>101</v>
      </c>
      <c r="I205">
        <f>_xlfn.XLOOKUP(A205,'Alphabetical Order'!$A$2:$A$216,'Alphabetical Order'!$B$2:$B$216,"")</f>
        <v>201</v>
      </c>
      <c r="J205">
        <f>_xlfn.XLOOKUP(A205,List_of_countries_and_territories_by_total_population[Location],List_of_countries_and_territories_by_total_population[Rank],"")</f>
        <v>34</v>
      </c>
      <c r="K205" t="str">
        <f>_xlfn.XLOOKUP(A205,Table_1[Country],Table_1[Overall Rank],"")</f>
        <v/>
      </c>
      <c r="L205" t="str">
        <f>_xlfn.XLOOKUP(A205,Table_1[Country],Table_1[Math Rank],"")</f>
        <v/>
      </c>
      <c r="M205" t="str">
        <f>_xlfn.XLOOKUP(A205,Table_1[Country],Table_1[Science Rank],"")</f>
        <v/>
      </c>
      <c r="N205" t="str">
        <f>_xlfn.XLOOKUP(A205,Table_1[Country],Table_1[Reading Rank],"")</f>
        <v/>
      </c>
      <c r="O205">
        <f>_xlfn.XLOOKUP(A205,Table_1__2[Column1],Table_1__2[Column2.1],"")</f>
        <v>128</v>
      </c>
      <c r="P205">
        <f>_xlfn.XLOOKUP(A205,Economic_Freedom_Index_31[Country],Economic_Freedom_Index_31[Rank],"")</f>
        <v>127</v>
      </c>
      <c r="Q205">
        <f>_xlfn.XLOOKUP(A205,Table_1__4[Column1.1],Table_1__4[Rank],"")</f>
        <v>97</v>
      </c>
      <c r="R205">
        <f>_xlfn.XLOOKUP(A205,Table_1__3[Country],Table_1__3[Rank],"")</f>
        <v>201</v>
      </c>
      <c r="S205" t="str">
        <f>_xlfn.XLOOKUP(A205,Table_2[Country],Table_2[2022 rank'[3']],"")</f>
        <v/>
      </c>
      <c r="AS205" t="str">
        <v>Uganda</v>
      </c>
      <c r="AU205" t="str">
        <v>Egypt</v>
      </c>
    </row>
    <row r="206" spans="1:47" x14ac:dyDescent="0.25">
      <c r="A206" t="str">
        <v>Ukraine</v>
      </c>
      <c r="B206">
        <f>_xlfn.XLOOKUP(A206,Table_4[Column3],Table_4[Rank],"")</f>
        <v>91</v>
      </c>
      <c r="C206">
        <f>_xlfn.XLOOKUP(A206,GDP__in_US___per_capita_by_country_or__territory[Column1.1],GDP__in_US___per_capita_by_country_or__territory[Rank],"")</f>
        <v>113</v>
      </c>
      <c r="D206">
        <f>_xlfn.XLOOKUP(A206,mw_parser_output__sr_only_border_0_clip_rect_0_0_0_0__clip_path_polygon_0px_0px[Country or territory],mw_parser_output__sr_only_border_0_clip_rect_0_0_0_0__clip_path_polygon_0px_0px[Rank2],"")</f>
        <v>82</v>
      </c>
      <c r="E206">
        <f>_xlfn.XLOOKUP(A206,World_Bank_Group__2022[Column1],World_Bank_Group__2022[Rank],"")</f>
        <v>142</v>
      </c>
      <c r="F206">
        <f>_xlfn.XLOOKUP(A206,Maternal_mortality_ratio_per_100_000_live_births__1[Column1.1],Maternal_mortality_ratio_per_100_000_live_births__1[Rank],"")</f>
        <v>54</v>
      </c>
      <c r="G206">
        <f>_xlfn.XLOOKUP(A206,Under_five_mortality__deaths_1_000_live_births__–_2020_estimates__1[Location.1],Under_five_mortality__deaths_1_000_live_births__–_2020_estimates__1[Rank],"")</f>
        <v>62</v>
      </c>
      <c r="H206">
        <f>_xlfn.XLOOKUP(A206,edit__The_Economist_Intelligence_Unit’s_quality_of_life_index__2005[Country or territory],edit__The_Economist_Intelligence_Unit’s_quality_of_life_index__2005[Rank],"")</f>
        <v>98</v>
      </c>
      <c r="I206">
        <f>_xlfn.XLOOKUP(A206,'Alphabetical Order'!$A$2:$A$216,'Alphabetical Order'!$B$2:$B$216,"")</f>
        <v>202</v>
      </c>
      <c r="J206">
        <f>_xlfn.XLOOKUP(A206,List_of_countries_and_territories_by_total_population[Location],List_of_countries_and_territories_by_total_population[Rank],"")</f>
        <v>44</v>
      </c>
      <c r="K206">
        <f>_xlfn.XLOOKUP(A206,Table_1[Country],Table_1[Overall Rank],"")</f>
        <v>41</v>
      </c>
      <c r="L206">
        <f>_xlfn.XLOOKUP(A206,Table_1[Country],Table_1[Math Rank],"")</f>
        <v>41</v>
      </c>
      <c r="M206">
        <f>_xlfn.XLOOKUP(A206,Table_1[Country],Table_1[Science Rank],"")</f>
        <v>39</v>
      </c>
      <c r="N206">
        <f>_xlfn.XLOOKUP(A206,Table_1[Country],Table_1[Reading Rank],"")</f>
        <v>45</v>
      </c>
      <c r="O206">
        <f>_xlfn.XLOOKUP(A206,Table_1__2[Column1],Table_1__2[Column2.1],"")</f>
        <v>61</v>
      </c>
      <c r="P206">
        <f>_xlfn.XLOOKUP(A206,Economic_Freedom_Index_31[Country],Economic_Freedom_Index_31[Rank],"")</f>
        <v>130</v>
      </c>
      <c r="Q206">
        <f>_xlfn.XLOOKUP(A206,Table_1__4[Column1.1],Table_1__4[Rank],"")</f>
        <v>35</v>
      </c>
      <c r="R206">
        <f>_xlfn.XLOOKUP(A206,Table_1__3[Country],Table_1__3[Rank],"")</f>
        <v>102</v>
      </c>
      <c r="S206" t="str">
        <f>_xlfn.XLOOKUP(A206,Table_2[Country],Table_2[2022 rank'[3']],"")</f>
        <v/>
      </c>
      <c r="AS206" t="str">
        <v>Ukraine</v>
      </c>
      <c r="AU206" t="str">
        <v>Egypt</v>
      </c>
    </row>
    <row r="207" spans="1:47" x14ac:dyDescent="0.25">
      <c r="A207" t="str">
        <v>United Arab Emirates</v>
      </c>
      <c r="B207">
        <f>_xlfn.XLOOKUP(A207,Table_4[Column3],Table_4[Rank],"")</f>
        <v>125</v>
      </c>
      <c r="C207" t="str">
        <f>_xlfn.XLOOKUP(A207,GDP__in_US___per_capita_by_country_or__territory[Column1.1],GDP__in_US___per_capita_by_country_or__territory[Rank],"")</f>
        <v/>
      </c>
      <c r="D207">
        <f>_xlfn.XLOOKUP(A207,mw_parser_output__sr_only_border_0_clip_rect_0_0_0_0__clip_path_polygon_0px_0px[Country or territory],mw_parser_output__sr_only_border_0_clip_rect_0_0_0_0__clip_path_polygon_0px_0px[Rank2],"")</f>
        <v>12</v>
      </c>
      <c r="E207">
        <f>_xlfn.XLOOKUP(A207,World_Bank_Group__2022[Column1],World_Bank_Group__2022[Rank],"")</f>
        <v>46</v>
      </c>
      <c r="F207">
        <f>_xlfn.XLOOKUP(A207,Maternal_mortality_ratio_per_100_000_live_births__1[Column1.1],Maternal_mortality_ratio_per_100_000_live_births__1[Rank],"")</f>
        <v>41</v>
      </c>
      <c r="G207">
        <f>_xlfn.XLOOKUP(A207,Under_five_mortality__deaths_1_000_live_births__–_2020_estimates__1[Location.1],Under_five_mortality__deaths_1_000_live_births__–_2020_estimates__1[Rank],"")</f>
        <v>52</v>
      </c>
      <c r="H207">
        <f>_xlfn.XLOOKUP(A207,edit__The_Economist_Intelligence_Unit’s_quality_of_life_index__2005[Country or territory],edit__The_Economist_Intelligence_Unit’s_quality_of_life_index__2005[Rank],"")</f>
        <v>69</v>
      </c>
      <c r="I207">
        <f>_xlfn.XLOOKUP(A207,'Alphabetical Order'!$A$2:$A$216,'Alphabetical Order'!$B$2:$B$216,"")</f>
        <v>203</v>
      </c>
      <c r="J207">
        <f>_xlfn.XLOOKUP(A207,List_of_countries_and_territories_by_total_population[Location],List_of_countries_and_territories_by_total_population[Rank],"")</f>
        <v>89</v>
      </c>
      <c r="K207">
        <f>_xlfn.XLOOKUP(A207,Table_1[Country],Table_1[Overall Rank],"")</f>
        <v>46</v>
      </c>
      <c r="L207">
        <f>_xlfn.XLOOKUP(A207,Table_1[Country],Table_1[Math Rank],"")</f>
        <v>43</v>
      </c>
      <c r="M207">
        <f>_xlfn.XLOOKUP(A207,Table_1[Country],Table_1[Science Rank],"")</f>
        <v>46</v>
      </c>
      <c r="N207">
        <f>_xlfn.XLOOKUP(A207,Table_1[Country],Table_1[Reading Rank],"")</f>
        <v>48</v>
      </c>
      <c r="O207">
        <f>_xlfn.XLOOKUP(A207,Table_1__2[Column1],Table_1__2[Column2.1],"")</f>
        <v>160</v>
      </c>
      <c r="P207">
        <f>_xlfn.XLOOKUP(A207,Economic_Freedom_Index_31[Country],Economic_Freedom_Index_31[Rank],"")</f>
        <v>24</v>
      </c>
      <c r="Q207">
        <f>_xlfn.XLOOKUP(A207,Table_1__4[Column1.1],Table_1__4[Rank],"")</f>
        <v>71</v>
      </c>
      <c r="R207">
        <f>_xlfn.XLOOKUP(A207,Table_1__3[Country],Table_1__3[Rank],"")</f>
        <v>178</v>
      </c>
      <c r="S207" t="str">
        <f>_xlfn.XLOOKUP(A207,Table_2[Country],Table_2[2022 rank'[3']],"")</f>
        <v/>
      </c>
      <c r="AS207" t="str">
        <v>United Arab Emirates</v>
      </c>
      <c r="AU207" t="str">
        <v>Egypt</v>
      </c>
    </row>
    <row r="208" spans="1:47" x14ac:dyDescent="0.25">
      <c r="A208" t="str">
        <v>United Kingdom</v>
      </c>
      <c r="B208">
        <f>_xlfn.XLOOKUP(A208,Table_4[Column3],Table_4[Rank],"")</f>
        <v>18</v>
      </c>
      <c r="C208">
        <f>_xlfn.XLOOKUP(A208,GDP__in_US___per_capita_by_country_or__territory[Column1.1],GDP__in_US___per_capita_by_country_or__territory[Rank],"")</f>
        <v>25</v>
      </c>
      <c r="D208">
        <f>_xlfn.XLOOKUP(A208,mw_parser_output__sr_only_border_0_clip_rect_0_0_0_0__clip_path_polygon_0px_0px[Country or territory],mw_parser_output__sr_only_border_0_clip_rect_0_0_0_0__clip_path_polygon_0px_0px[Rank2],"")</f>
        <v>10</v>
      </c>
      <c r="E208">
        <f>_xlfn.XLOOKUP(A208,World_Bank_Group__2022[Column1],World_Bank_Group__2022[Rank],"")</f>
        <v>21</v>
      </c>
      <c r="F208">
        <f>_xlfn.XLOOKUP(A208,Maternal_mortality_ratio_per_100_000_live_births__1[Column1.1],Maternal_mortality_ratio_per_100_000_live_births__1[Rank],"")</f>
        <v>42</v>
      </c>
      <c r="G208">
        <f>_xlfn.XLOOKUP(A208,Under_five_mortality__deaths_1_000_live_births__–_2020_estimates__1[Location.1],Under_five_mortality__deaths_1_000_live_births__–_2020_estimates__1[Rank],"")</f>
        <v>32</v>
      </c>
      <c r="H208">
        <f>_xlfn.XLOOKUP(A208,edit__The_Economist_Intelligence_Unit’s_quality_of_life_index__2005[Country or territory],edit__The_Economist_Intelligence_Unit’s_quality_of_life_index__2005[Rank],"")</f>
        <v>29</v>
      </c>
      <c r="I208">
        <f>_xlfn.XLOOKUP(A208,'Alphabetical Order'!$A$2:$A$216,'Alphabetical Order'!$B$2:$B$216,"")</f>
        <v>204</v>
      </c>
      <c r="J208">
        <f>_xlfn.XLOOKUP(A208,List_of_countries_and_territories_by_total_population[Location],List_of_countries_and_territories_by_total_population[Rank],"")</f>
        <v>21</v>
      </c>
      <c r="K208">
        <f>_xlfn.XLOOKUP(A208,Table_1[Country],Table_1[Overall Rank],"")</f>
        <v>14</v>
      </c>
      <c r="L208">
        <f>_xlfn.XLOOKUP(A208,Table_1[Country],Table_1[Math Rank],"")</f>
        <v>12</v>
      </c>
      <c r="M208">
        <f>_xlfn.XLOOKUP(A208,Table_1[Country],Table_1[Science Rank],"")</f>
        <v>14</v>
      </c>
      <c r="N208">
        <f>_xlfn.XLOOKUP(A208,Table_1[Country],Table_1[Reading Rank],"")</f>
        <v>13</v>
      </c>
      <c r="O208">
        <f>_xlfn.XLOOKUP(A208,Table_1__2[Column1],Table_1__2[Column2.1],"")</f>
        <v>23</v>
      </c>
      <c r="P208">
        <f>_xlfn.XLOOKUP(A208,Economic_Freedom_Index_31[Country],Economic_Freedom_Index_31[Rank],"")</f>
        <v>28</v>
      </c>
      <c r="Q208">
        <f>_xlfn.XLOOKUP(A208,Table_1__4[Column1.1],Table_1__4[Rank],"")</f>
        <v>41</v>
      </c>
      <c r="R208">
        <f>_xlfn.XLOOKUP(A208,Table_1__3[Country],Table_1__3[Rank],"")</f>
        <v>73</v>
      </c>
      <c r="S208">
        <f>_xlfn.XLOOKUP(A208,Table_2[Country],Table_2[2022 rank'[3']],"")</f>
        <v>14</v>
      </c>
      <c r="AS208" t="str">
        <v>United Kingdom</v>
      </c>
      <c r="AU208" t="str">
        <v>El Salvador</v>
      </c>
    </row>
    <row r="209" spans="1:47" x14ac:dyDescent="0.25">
      <c r="A209" t="str">
        <v>United States</v>
      </c>
      <c r="B209">
        <f>_xlfn.XLOOKUP(A209,Table_4[Column3],Table_4[Rank],"")</f>
        <v>29</v>
      </c>
      <c r="C209">
        <f>_xlfn.XLOOKUP(A209,GDP__in_US___per_capita_by_country_or__territory[Column1.1],GDP__in_US___per_capita_by_country_or__territory[Rank],"")</f>
        <v>8</v>
      </c>
      <c r="D209" t="str">
        <f>_xlfn.XLOOKUP(A209,mw_parser_output__sr_only_border_0_clip_rect_0_0_0_0__clip_path_polygon_0px_0px[Country or territory],mw_parser_output__sr_only_border_0_clip_rect_0_0_0_0__clip_path_polygon_0px_0px[Rank2],"")</f>
        <v/>
      </c>
      <c r="E209">
        <f>_xlfn.XLOOKUP(A209,World_Bank_Group__2022[Column1],World_Bank_Group__2022[Rank],"")</f>
        <v>58</v>
      </c>
      <c r="F209">
        <f>_xlfn.XLOOKUP(A209,Maternal_mortality_ratio_per_100_000_live_births__1[Column1.1],Maternal_mortality_ratio_per_100_000_live_births__1[Rank],"")</f>
        <v>63</v>
      </c>
      <c r="G209">
        <f>_xlfn.XLOOKUP(A209,Under_five_mortality__deaths_1_000_live_births__–_2020_estimates__1[Location.1],Under_five_mortality__deaths_1_000_live_births__–_2020_estimates__1[Rank],"")</f>
        <v>49</v>
      </c>
      <c r="H209">
        <f>_xlfn.XLOOKUP(A209,edit__The_Economist_Intelligence_Unit’s_quality_of_life_index__2005[Country or territory],edit__The_Economist_Intelligence_Unit’s_quality_of_life_index__2005[Rank],"")</f>
        <v>13</v>
      </c>
      <c r="I209">
        <f>_xlfn.XLOOKUP(A209,'Alphabetical Order'!$A$2:$A$216,'Alphabetical Order'!$B$2:$B$216,"")</f>
        <v>205</v>
      </c>
      <c r="J209">
        <f>_xlfn.XLOOKUP(A209,List_of_countries_and_territories_by_total_population[Location],List_of_countries_and_territories_by_total_population[Rank],"")</f>
        <v>3</v>
      </c>
      <c r="K209">
        <f>_xlfn.XLOOKUP(A209,Table_1[Country],Table_1[Overall Rank],"")</f>
        <v>18</v>
      </c>
      <c r="L209">
        <f>_xlfn.XLOOKUP(A209,Table_1[Country],Table_1[Math Rank],"")</f>
        <v>34</v>
      </c>
      <c r="M209">
        <f>_xlfn.XLOOKUP(A209,Table_1[Country],Table_1[Science Rank],"")</f>
        <v>16</v>
      </c>
      <c r="N209">
        <f>_xlfn.XLOOKUP(A209,Table_1[Country],Table_1[Reading Rank],"")</f>
        <v>9</v>
      </c>
      <c r="O209">
        <f>_xlfn.XLOOKUP(A209,Table_1__2[Column1],Table_1__2[Column2.1],"")</f>
        <v>55</v>
      </c>
      <c r="P209">
        <f>_xlfn.XLOOKUP(A209,Economic_Freedom_Index_31[Country],Economic_Freedom_Index_31[Rank],"")</f>
        <v>25</v>
      </c>
      <c r="Q209">
        <f>_xlfn.XLOOKUP(A209,Table_1__4[Column1.1],Table_1__4[Rank],"")</f>
        <v>48</v>
      </c>
      <c r="R209">
        <f>_xlfn.XLOOKUP(A209,Table_1__3[Country],Table_1__3[Rank],"")</f>
        <v>58</v>
      </c>
      <c r="S209" t="str">
        <f>_xlfn.XLOOKUP(A209,Table_2[Country],Table_2[2022 rank'[3']],"")</f>
        <v/>
      </c>
      <c r="AS209" t="str">
        <v>United States</v>
      </c>
      <c r="AU209" t="str">
        <v>El Salvador</v>
      </c>
    </row>
    <row r="210" spans="1:47" x14ac:dyDescent="0.25">
      <c r="A210" t="str">
        <v>Uruguay</v>
      </c>
      <c r="B210">
        <f>_xlfn.XLOOKUP(A210,Table_4[Column3],Table_4[Rank],"")</f>
        <v>14</v>
      </c>
      <c r="C210">
        <f>_xlfn.XLOOKUP(A210,GDP__in_US___per_capita_by_country_or__territory[Column1.1],GDP__in_US___per_capita_by_country_or__territory[Rank],"")</f>
        <v>55</v>
      </c>
      <c r="D210">
        <f>_xlfn.XLOOKUP(A210,mw_parser_output__sr_only_border_0_clip_rect_0_0_0_0__clip_path_polygon_0px_0px[Country or territory],mw_parser_output__sr_only_border_0_clip_rect_0_0_0_0__clip_path_polygon_0px_0px[Rank2],"")</f>
        <v>41</v>
      </c>
      <c r="E210">
        <f>_xlfn.XLOOKUP(A210,World_Bank_Group__2022[Column1],World_Bank_Group__2022[Rank],"")</f>
        <v>52</v>
      </c>
      <c r="F210">
        <f>_xlfn.XLOOKUP(A210,Maternal_mortality_ratio_per_100_000_live_births__1[Column1.1],Maternal_mortality_ratio_per_100_000_live_births__1[Rank],"")</f>
        <v>60</v>
      </c>
      <c r="G210">
        <f>_xlfn.XLOOKUP(A210,Under_five_mortality__deaths_1_000_live_births__–_2020_estimates__1[Location.1],Under_five_mortality__deaths_1_000_live_births__–_2020_estimates__1[Rank],"")</f>
        <v>48</v>
      </c>
      <c r="H210">
        <f>_xlfn.XLOOKUP(A210,edit__The_Economist_Intelligence_Unit’s_quality_of_life_index__2005[Country or territory],edit__The_Economist_Intelligence_Unit’s_quality_of_life_index__2005[Rank],"")</f>
        <v>46</v>
      </c>
      <c r="I210">
        <f>_xlfn.XLOOKUP(A210,'Alphabetical Order'!$A$2:$A$216,'Alphabetical Order'!$B$2:$B$216,"")</f>
        <v>206</v>
      </c>
      <c r="J210">
        <f>_xlfn.XLOOKUP(A210,List_of_countries_and_territories_by_total_population[Location],List_of_countries_and_territories_by_total_population[Rank],"")</f>
        <v>134</v>
      </c>
      <c r="K210">
        <f>_xlfn.XLOOKUP(A210,Table_1[Country],Table_1[Overall Rank],"")</f>
        <v>47</v>
      </c>
      <c r="L210">
        <f>_xlfn.XLOOKUP(A210,Table_1[Country],Table_1[Math Rank],"")</f>
        <v>53</v>
      </c>
      <c r="M210">
        <f>_xlfn.XLOOKUP(A210,Table_1[Country],Table_1[Science Rank],"")</f>
        <v>45</v>
      </c>
      <c r="N210">
        <f>_xlfn.XLOOKUP(A210,Table_1[Country],Table_1[Reading Rank],"")</f>
        <v>43</v>
      </c>
      <c r="O210">
        <f>_xlfn.XLOOKUP(A210,Table_1__2[Column1],Table_1__2[Column2.1],"")</f>
        <v>51</v>
      </c>
      <c r="P210">
        <f>_xlfn.XLOOKUP(A210,Economic_Freedom_Index_31[Country],Economic_Freedom_Index_31[Rank],"")</f>
        <v>27</v>
      </c>
      <c r="Q210">
        <f>_xlfn.XLOOKUP(A210,Table_1__4[Column1.1],Table_1__4[Rank],"")</f>
        <v>83</v>
      </c>
      <c r="R210">
        <f>_xlfn.XLOOKUP(A210,Table_1__3[Country],Table_1__3[Rank],"")</f>
        <v>83</v>
      </c>
      <c r="S210">
        <f>_xlfn.XLOOKUP(A210,Table_2[Country],Table_2[2022 rank'[3']],"")</f>
        <v>45</v>
      </c>
      <c r="AS210" t="str">
        <v>Uruguay</v>
      </c>
      <c r="AU210" t="str">
        <v>El Salvador</v>
      </c>
    </row>
    <row r="211" spans="1:47" x14ac:dyDescent="0.25">
      <c r="A211" t="str">
        <v>Uzbekistan</v>
      </c>
      <c r="B211">
        <f>_xlfn.XLOOKUP(A211,Table_4[Column3],Table_4[Rank],"")</f>
        <v>148</v>
      </c>
      <c r="C211">
        <f>_xlfn.XLOOKUP(A211,GDP__in_US___per_capita_by_country_or__territory[Column1.1],GDP__in_US___per_capita_by_country_or__territory[Rank],"")</f>
        <v>153</v>
      </c>
      <c r="D211">
        <f>_xlfn.XLOOKUP(A211,mw_parser_output__sr_only_border_0_clip_rect_0_0_0_0__clip_path_polygon_0px_0px[Country or territory],mw_parser_output__sr_only_border_0_clip_rect_0_0_0_0__clip_path_polygon_0px_0px[Rank2],"")</f>
        <v>87</v>
      </c>
      <c r="E211">
        <f>_xlfn.XLOOKUP(A211,World_Bank_Group__2022[Column1],World_Bank_Group__2022[Rank],"")</f>
        <v>114</v>
      </c>
      <c r="F211">
        <f>_xlfn.XLOOKUP(A211,Maternal_mortality_ratio_per_100_000_live_births__1[Column1.1],Maternal_mortality_ratio_per_100_000_live_births__1[Rank],"")</f>
        <v>76</v>
      </c>
      <c r="G211">
        <f>_xlfn.XLOOKUP(A211,Under_five_mortality__deaths_1_000_live_births__–_2020_estimates__1[Location.1],Under_five_mortality__deaths_1_000_live_births__–_2020_estimates__1[Rank],"")</f>
        <v>87</v>
      </c>
      <c r="H211">
        <f>_xlfn.XLOOKUP(A211,edit__The_Economist_Intelligence_Unit’s_quality_of_life_index__2005[Country or territory],edit__The_Economist_Intelligence_Unit’s_quality_of_life_index__2005[Rank],"")</f>
        <v>106</v>
      </c>
      <c r="I211">
        <f>_xlfn.XLOOKUP(A211,'Alphabetical Order'!$A$2:$A$216,'Alphabetical Order'!$B$2:$B$216,"")</f>
        <v>207</v>
      </c>
      <c r="J211">
        <f>_xlfn.XLOOKUP(A211,List_of_countries_and_territories_by_total_population[Location],List_of_countries_and_territories_by_total_population[Rank],"")</f>
        <v>39</v>
      </c>
      <c r="K211">
        <f>_xlfn.XLOOKUP(A211,Table_1[Country],Table_1[Overall Rank],"")</f>
        <v>78</v>
      </c>
      <c r="L211">
        <f>_xlfn.XLOOKUP(A211,Table_1[Country],Table_1[Math Rank],"")</f>
        <v>72</v>
      </c>
      <c r="M211">
        <f>_xlfn.XLOOKUP(A211,Table_1[Country],Table_1[Science Rank],"")</f>
        <v>79</v>
      </c>
      <c r="N211">
        <f>_xlfn.XLOOKUP(A211,Table_1[Country],Table_1[Reading Rank],"")</f>
        <v>79</v>
      </c>
      <c r="O211">
        <f>_xlfn.XLOOKUP(A211,Table_1__2[Column1],Table_1__2[Column2.1],"")</f>
        <v>148</v>
      </c>
      <c r="P211">
        <f>_xlfn.XLOOKUP(A211,Economic_Freedom_Index_31[Country],Economic_Freedom_Index_31[Rank],"")</f>
        <v>117</v>
      </c>
      <c r="Q211">
        <f>_xlfn.XLOOKUP(A211,Table_1__4[Column1.1],Table_1__4[Rank],"")</f>
        <v>91</v>
      </c>
      <c r="R211">
        <f>_xlfn.XLOOKUP(A211,Table_1__3[Country],Table_1__3[Rank],"")</f>
        <v>169</v>
      </c>
      <c r="S211" t="str">
        <f>_xlfn.XLOOKUP(A211,Table_2[Country],Table_2[2022 rank'[3']],"")</f>
        <v/>
      </c>
      <c r="AS211" t="str">
        <v>Uzbekistan</v>
      </c>
      <c r="AU211" t="str">
        <v>El Salvador</v>
      </c>
    </row>
    <row r="212" spans="1:47" x14ac:dyDescent="0.25">
      <c r="A212" t="str">
        <v>Vanuatu</v>
      </c>
      <c r="B212" t="str">
        <f>_xlfn.XLOOKUP(A212,Table_4[Column3],Table_4[Rank],"")</f>
        <v/>
      </c>
      <c r="C212">
        <f>_xlfn.XLOOKUP(A212,GDP__in_US___per_capita_by_country_or__territory[Column1.1],GDP__in_US___per_capita_by_country_or__territory[Rank],"")</f>
        <v>139</v>
      </c>
      <c r="D212">
        <f>_xlfn.XLOOKUP(A212,mw_parser_output__sr_only_border_0_clip_rect_0_0_0_0__clip_path_polygon_0px_0px[Country or territory],mw_parser_output__sr_only_border_0_clip_rect_0_0_0_0__clip_path_polygon_0px_0px[Rank2],"")</f>
        <v>120</v>
      </c>
      <c r="E212">
        <f>_xlfn.XLOOKUP(A212,World_Bank_Group__2022[Column1],World_Bank_Group__2022[Rank],"")</f>
        <v>128</v>
      </c>
      <c r="F212">
        <f>_xlfn.XLOOKUP(A212,Maternal_mortality_ratio_per_100_000_live_births__1[Column1.1],Maternal_mortality_ratio_per_100_000_live_births__1[Rank],"")</f>
        <v>115</v>
      </c>
      <c r="G212">
        <f>_xlfn.XLOOKUP(A212,Under_five_mortality__deaths_1_000_live_births__–_2020_estimates__1[Location.1],Under_five_mortality__deaths_1_000_live_births__–_2020_estimates__1[Rank],"")</f>
        <v>123</v>
      </c>
      <c r="H212" t="str">
        <f>_xlfn.XLOOKUP(A212,edit__The_Economist_Intelligence_Unit’s_quality_of_life_index__2005[Country or territory],edit__The_Economist_Intelligence_Unit’s_quality_of_life_index__2005[Rank],"")</f>
        <v/>
      </c>
      <c r="I212">
        <f>_xlfn.XLOOKUP(A212,'Alphabetical Order'!$A$2:$A$216,'Alphabetical Order'!$B$2:$B$216,"")</f>
        <v>208</v>
      </c>
      <c r="J212">
        <f>_xlfn.XLOOKUP(A212,List_of_countries_and_territories_by_total_population[Location],List_of_countries_and_territories_by_total_population[Rank],"")</f>
        <v>181</v>
      </c>
      <c r="K212" t="str">
        <f>_xlfn.XLOOKUP(A212,Table_1[Country],Table_1[Overall Rank],"")</f>
        <v/>
      </c>
      <c r="L212" t="str">
        <f>_xlfn.XLOOKUP(A212,Table_1[Country],Table_1[Math Rank],"")</f>
        <v/>
      </c>
      <c r="M212" t="str">
        <f>_xlfn.XLOOKUP(A212,Table_1[Country],Table_1[Science Rank],"")</f>
        <v/>
      </c>
      <c r="N212" t="str">
        <f>_xlfn.XLOOKUP(A212,Table_1[Country],Table_1[Reading Rank],"")</f>
        <v/>
      </c>
      <c r="O212" t="str">
        <f>_xlfn.XLOOKUP(A212,Table_1__2[Column1],Table_1__2[Column2.1],"")</f>
        <v/>
      </c>
      <c r="P212">
        <f>_xlfn.XLOOKUP(A212,Economic_Freedom_Index_31[Country],Economic_Freedom_Index_31[Rank],"")</f>
        <v>72</v>
      </c>
      <c r="Q212">
        <f>_xlfn.XLOOKUP(A212,Table_1__4[Column1.1],Table_1__4[Rank],"")</f>
        <v>92</v>
      </c>
      <c r="R212">
        <f>_xlfn.XLOOKUP(A212,Table_1__3[Country],Table_1__3[Rank],"")</f>
        <v>44</v>
      </c>
      <c r="S212" t="str">
        <f>_xlfn.XLOOKUP(A212,Table_2[Country],Table_2[2022 rank'[3']],"")</f>
        <v/>
      </c>
      <c r="AS212" t="str">
        <v>Vanuatu</v>
      </c>
      <c r="AU212" t="str">
        <v>Equatorial Guinea</v>
      </c>
    </row>
    <row r="213" spans="1:47" x14ac:dyDescent="0.25">
      <c r="A213" t="str">
        <v>Venezuela</v>
      </c>
      <c r="B213">
        <f>_xlfn.XLOOKUP(A213,Table_4[Column3],Table_4[Rank],"")</f>
        <v>142</v>
      </c>
      <c r="C213">
        <f>_xlfn.XLOOKUP(A213,GDP__in_US___per_capita_by_country_or__territory[Column1.1],GDP__in_US___per_capita_by_country_or__territory[Rank],"")</f>
        <v>155</v>
      </c>
      <c r="D213">
        <f>_xlfn.XLOOKUP(A213,mw_parser_output__sr_only_border_0_clip_rect_0_0_0_0__clip_path_polygon_0px_0px[Country or territory],mw_parser_output__sr_only_border_0_clip_rect_0_0_0_0__clip_path_polygon_0px_0px[Rank2],"")</f>
        <v>100</v>
      </c>
      <c r="E213">
        <f>_xlfn.XLOOKUP(A213,World_Bank_Group__2022[Column1],World_Bank_Group__2022[Rank],"")</f>
        <v>122</v>
      </c>
      <c r="F213">
        <f>_xlfn.XLOOKUP(A213,Maternal_mortality_ratio_per_100_000_live_births__1[Column1.1],Maternal_mortality_ratio_per_100_000_live_births__1[Rank],"")</f>
        <v>151</v>
      </c>
      <c r="G213">
        <f>_xlfn.XLOOKUP(A213,Under_five_mortality__deaths_1_000_live_births__–_2020_estimates__1[Location.1],Under_five_mortality__deaths_1_000_live_births__–_2020_estimates__1[Rank],"")</f>
        <v>120</v>
      </c>
      <c r="H213">
        <f>_xlfn.XLOOKUP(A213,edit__The_Economist_Intelligence_Unit’s_quality_of_life_index__2005[Country or territory],edit__The_Economist_Intelligence_Unit’s_quality_of_life_index__2005[Rank],"")</f>
        <v>59</v>
      </c>
      <c r="I213">
        <f>_xlfn.XLOOKUP(A213,'Alphabetical Order'!$A$2:$A$216,'Alphabetical Order'!$B$2:$B$216,"")</f>
        <v>209</v>
      </c>
      <c r="J213">
        <f>_xlfn.XLOOKUP(A213,List_of_countries_and_territories_by_total_population[Location],List_of_countries_and_territories_by_total_population[Rank],"")</f>
        <v>53</v>
      </c>
      <c r="K213" t="str">
        <f>_xlfn.XLOOKUP(A213,Table_1[Country],Table_1[Overall Rank],"")</f>
        <v/>
      </c>
      <c r="L213" t="str">
        <f>_xlfn.XLOOKUP(A213,Table_1[Country],Table_1[Math Rank],"")</f>
        <v/>
      </c>
      <c r="M213" t="str">
        <f>_xlfn.XLOOKUP(A213,Table_1[Country],Table_1[Science Rank],"")</f>
        <v/>
      </c>
      <c r="N213" t="str">
        <f>_xlfn.XLOOKUP(A213,Table_1[Country],Table_1[Reading Rank],"")</f>
        <v/>
      </c>
      <c r="O213">
        <f>_xlfn.XLOOKUP(A213,Table_1__2[Column1],Table_1__2[Column2.1],"")</f>
        <v>156</v>
      </c>
      <c r="P213">
        <f>_xlfn.XLOOKUP(A213,Economic_Freedom_Index_31[Country],Economic_Freedom_Index_31[Rank],"")</f>
        <v>176</v>
      </c>
      <c r="Q213" t="str">
        <f>_xlfn.XLOOKUP(A213,Table_1__4[Column1.1],Table_1__4[Rank],"")</f>
        <v/>
      </c>
      <c r="R213">
        <f>_xlfn.XLOOKUP(A213,Table_1__3[Country],Table_1__3[Rank],"")</f>
        <v>112</v>
      </c>
      <c r="S213" t="str">
        <f>_xlfn.XLOOKUP(A213,Table_2[Country],Table_2[2022 rank'[3']],"")</f>
        <v/>
      </c>
      <c r="AS213" t="str">
        <v>Venezuela</v>
      </c>
      <c r="AU213" t="str">
        <v>Equatorial Guinea</v>
      </c>
    </row>
    <row r="214" spans="1:47" x14ac:dyDescent="0.25">
      <c r="A214" t="str">
        <v>Vietnam</v>
      </c>
      <c r="B214">
        <f>_xlfn.XLOOKUP(A214,Table_4[Column3],Table_4[Rank],"")</f>
        <v>136</v>
      </c>
      <c r="C214">
        <f>_xlfn.XLOOKUP(A214,GDP__in_US___per_capita_by_country_or__territory[Column1.1],GDP__in_US___per_capita_by_country_or__territory[Rank],"")</f>
        <v>122</v>
      </c>
      <c r="D214">
        <f>_xlfn.XLOOKUP(A214,mw_parser_output__sr_only_border_0_clip_rect_0_0_0_0__clip_path_polygon_0px_0px[Country or territory],mw_parser_output__sr_only_border_0_clip_rect_0_0_0_0__clip_path_polygon_0px_0px[Rank2],"")</f>
        <v>88</v>
      </c>
      <c r="E214">
        <f>_xlfn.XLOOKUP(A214,World_Bank_Group__2022[Column1],World_Bank_Group__2022[Rank],"")</f>
        <v>81</v>
      </c>
      <c r="F214">
        <f>_xlfn.XLOOKUP(A214,Maternal_mortality_ratio_per_100_000_live_births__1[Column1.1],Maternal_mortality_ratio_per_100_000_live_births__1[Rank],"")</f>
        <v>89</v>
      </c>
      <c r="G214">
        <f>_xlfn.XLOOKUP(A214,Under_five_mortality__deaths_1_000_live_births__–_2020_estimates__1[Location.1],Under_five_mortality__deaths_1_000_live_births__–_2020_estimates__1[Rank],"")</f>
        <v>114</v>
      </c>
      <c r="H214">
        <f>_xlfn.XLOOKUP(A214,edit__The_Economist_Intelligence_Unit’s_quality_of_life_index__2005[Country or territory],edit__The_Economist_Intelligence_Unit’s_quality_of_life_index__2005[Rank],"")</f>
        <v>61</v>
      </c>
      <c r="I214">
        <f>_xlfn.XLOOKUP(A214,'Alphabetical Order'!$A$2:$A$216,'Alphabetical Order'!$B$2:$B$216,"")</f>
        <v>210</v>
      </c>
      <c r="J214">
        <f>_xlfn.XLOOKUP(A214,List_of_countries_and_territories_by_total_population[Location],List_of_countries_and_territories_by_total_population[Rank],"")</f>
        <v>16</v>
      </c>
      <c r="K214">
        <f>_xlfn.XLOOKUP(A214,Table_1[Country],Table_1[Overall Rank],"")</f>
        <v>34</v>
      </c>
      <c r="L214">
        <f>_xlfn.XLOOKUP(A214,Table_1[Country],Table_1[Math Rank],"")</f>
        <v>31</v>
      </c>
      <c r="M214">
        <f>_xlfn.XLOOKUP(A214,Table_1[Country],Table_1[Science Rank],"")</f>
        <v>35</v>
      </c>
      <c r="N214">
        <f>_xlfn.XLOOKUP(A214,Table_1[Country],Table_1[Reading Rank],"")</f>
        <v>34</v>
      </c>
      <c r="O214">
        <f>_xlfn.XLOOKUP(A214,Table_1__2[Column1],Table_1__2[Column2.1],"")</f>
        <v>174</v>
      </c>
      <c r="P214">
        <f>_xlfn.XLOOKUP(A214,Economic_Freedom_Index_31[Country],Economic_Freedom_Index_31[Rank],"")</f>
        <v>84</v>
      </c>
      <c r="Q214">
        <f>_xlfn.XLOOKUP(A214,Table_1__4[Column1.1],Table_1__4[Rank],"")</f>
        <v>101</v>
      </c>
      <c r="R214">
        <f>_xlfn.XLOOKUP(A214,Table_1__3[Country],Table_1__3[Rank],"")</f>
        <v>191</v>
      </c>
      <c r="S214" t="str">
        <f>_xlfn.XLOOKUP(A214,Table_2[Country],Table_2[2022 rank'[3']],"")</f>
        <v/>
      </c>
      <c r="AS214" t="str">
        <v>Vietnam</v>
      </c>
      <c r="AU214" t="str">
        <v>Equatorial Guinea</v>
      </c>
    </row>
    <row r="215" spans="1:47" x14ac:dyDescent="0.25">
      <c r="A215" t="str">
        <v>Virgin Islands (U.S.)</v>
      </c>
      <c r="B215" t="str">
        <f>_xlfn.XLOOKUP(A215,Table_4[Column3],Table_4[Rank],"")</f>
        <v/>
      </c>
      <c r="C215" t="str">
        <f>_xlfn.XLOOKUP(A215,GDP__in_US___per_capita_by_country_or__territory[Column1.1],GDP__in_US___per_capita_by_country_or__territory[Rank],"")</f>
        <v/>
      </c>
      <c r="D215" t="str">
        <f>_xlfn.XLOOKUP(A215,mw_parser_output__sr_only_border_0_clip_rect_0_0_0_0__clip_path_polygon_0px_0px[Country or territory],mw_parser_output__sr_only_border_0_clip_rect_0_0_0_0__clip_path_polygon_0px_0px[Rank2],"")</f>
        <v/>
      </c>
      <c r="E215">
        <f>_xlfn.XLOOKUP(A215,World_Bank_Group__2022[Column1],World_Bank_Group__2022[Rank],"")</f>
        <v>39</v>
      </c>
      <c r="F215" t="str">
        <f>_xlfn.XLOOKUP(A215,Maternal_mortality_ratio_per_100_000_live_births__1[Column1.1],Maternal_mortality_ratio_per_100_000_live_births__1[Rank],"")</f>
        <v/>
      </c>
      <c r="G215" t="str">
        <f>_xlfn.XLOOKUP(A215,Under_five_mortality__deaths_1_000_live_births__–_2020_estimates__1[Location.1],Under_five_mortality__deaths_1_000_live_births__–_2020_estimates__1[Rank],"")</f>
        <v/>
      </c>
      <c r="H215" t="str">
        <f>_xlfn.XLOOKUP(A215,edit__The_Economist_Intelligence_Unit’s_quality_of_life_index__2005[Country or territory],edit__The_Economist_Intelligence_Unit’s_quality_of_life_index__2005[Rank],"")</f>
        <v/>
      </c>
      <c r="I215">
        <f>_xlfn.XLOOKUP(A215,'Alphabetical Order'!$A$2:$A$216,'Alphabetical Order'!$B$2:$B$216,"")</f>
        <v>211</v>
      </c>
      <c r="J215" t="str">
        <f>_xlfn.XLOOKUP(A215,List_of_countries_and_territories_by_total_population[Location],List_of_countries_and_territories_by_total_population[Rank],"")</f>
        <v/>
      </c>
      <c r="K215" t="str">
        <f>_xlfn.XLOOKUP(A215,Table_1[Country],Table_1[Overall Rank],"")</f>
        <v/>
      </c>
      <c r="L215" t="str">
        <f>_xlfn.XLOOKUP(A215,Table_1[Country],Table_1[Math Rank],"")</f>
        <v/>
      </c>
      <c r="M215" t="str">
        <f>_xlfn.XLOOKUP(A215,Table_1[Country],Table_1[Science Rank],"")</f>
        <v/>
      </c>
      <c r="N215" t="str">
        <f>_xlfn.XLOOKUP(A215,Table_1[Country],Table_1[Reading Rank],"")</f>
        <v/>
      </c>
      <c r="O215" t="str">
        <f>_xlfn.XLOOKUP(A215,Table_1__2[Column1],Table_1__2[Column2.1],"")</f>
        <v/>
      </c>
      <c r="P215" t="str">
        <f>_xlfn.XLOOKUP(A215,Economic_Freedom_Index_31[Country],Economic_Freedom_Index_31[Rank],"")</f>
        <v/>
      </c>
      <c r="Q215" t="str">
        <f>_xlfn.XLOOKUP(A215,Table_1__4[Column1.1],Table_1__4[Rank],"")</f>
        <v/>
      </c>
      <c r="R215" t="str">
        <f>_xlfn.XLOOKUP(A215,Table_1__3[Country],Table_1__3[Rank],"")</f>
        <v/>
      </c>
      <c r="S215" t="str">
        <f>_xlfn.XLOOKUP(A215,Table_2[Country],Table_2[2022 rank'[3']],"")</f>
        <v/>
      </c>
      <c r="AS215" t="str">
        <v>Virgin Islands (U.S.)</v>
      </c>
      <c r="AU215" t="str">
        <v>Equatorial Guinea</v>
      </c>
    </row>
    <row r="216" spans="1:47" x14ac:dyDescent="0.25">
      <c r="A216" t="str">
        <v>West Bank</v>
      </c>
      <c r="B216" t="str">
        <f>_xlfn.XLOOKUP(A216,Table_4[Column3],Table_4[Rank],"")</f>
        <v/>
      </c>
      <c r="C216" t="str">
        <f>_xlfn.XLOOKUP(A216,GDP__in_US___per_capita_by_country_or__territory[Column1.1],GDP__in_US___per_capita_by_country_or__territory[Rank],"")</f>
        <v/>
      </c>
      <c r="D216" t="str">
        <f>_xlfn.XLOOKUP(A216,mw_parser_output__sr_only_border_0_clip_rect_0_0_0_0__clip_path_polygon_0px_0px[Country or territory],mw_parser_output__sr_only_border_0_clip_rect_0_0_0_0__clip_path_polygon_0px_0px[Rank2],"")</f>
        <v/>
      </c>
      <c r="E216" t="str">
        <f>_xlfn.XLOOKUP(A216,World_Bank_Group__2022[Column1],World_Bank_Group__2022[Rank],"")</f>
        <v/>
      </c>
      <c r="F216" t="str">
        <f>_xlfn.XLOOKUP(A216,Maternal_mortality_ratio_per_100_000_live_births__1[Column1.1],Maternal_mortality_ratio_per_100_000_live_births__1[Rank],"")</f>
        <v/>
      </c>
      <c r="G216">
        <f>_xlfn.XLOOKUP(A216,Under_five_mortality__deaths_1_000_live_births__–_2020_estimates__1[Location.1],Under_five_mortality__deaths_1_000_live_births__–_2020_estimates__1[Rank],"")</f>
        <v>100</v>
      </c>
      <c r="H216" t="str">
        <f>_xlfn.XLOOKUP(A216,edit__The_Economist_Intelligence_Unit’s_quality_of_life_index__2005[Country or territory],edit__The_Economist_Intelligence_Unit’s_quality_of_life_index__2005[Rank],"")</f>
        <v/>
      </c>
      <c r="I216">
        <f>_xlfn.XLOOKUP(A216,'Alphabetical Order'!$A$2:$A$216,'Alphabetical Order'!$B$2:$B$216,"")</f>
        <v>212</v>
      </c>
      <c r="J216" t="str">
        <f>_xlfn.XLOOKUP(A216,List_of_countries_and_territories_by_total_population[Location],List_of_countries_and_territories_by_total_population[Rank],"")</f>
        <v/>
      </c>
      <c r="K216" t="str">
        <f>_xlfn.XLOOKUP(A216,Table_1[Country],Table_1[Overall Rank],"")</f>
        <v/>
      </c>
      <c r="L216" t="str">
        <f>_xlfn.XLOOKUP(A216,Table_1[Country],Table_1[Math Rank],"")</f>
        <v/>
      </c>
      <c r="M216" t="str">
        <f>_xlfn.XLOOKUP(A216,Table_1[Country],Table_1[Science Rank],"")</f>
        <v/>
      </c>
      <c r="N216" t="str">
        <f>_xlfn.XLOOKUP(A216,Table_1[Country],Table_1[Reading Rank],"")</f>
        <v/>
      </c>
      <c r="O216" t="str">
        <f>_xlfn.XLOOKUP(A216,Table_1__2[Column1],Table_1__2[Column2.1],"")</f>
        <v/>
      </c>
      <c r="P216" t="str">
        <f>_xlfn.XLOOKUP(A216,Economic_Freedom_Index_31[Country],Economic_Freedom_Index_31[Rank],"")</f>
        <v/>
      </c>
      <c r="Q216" t="str">
        <f>_xlfn.XLOOKUP(A216,Table_1__4[Column1.1],Table_1__4[Rank],"")</f>
        <v/>
      </c>
      <c r="R216" t="str">
        <f>_xlfn.XLOOKUP(A216,Table_1__3[Country],Table_1__3[Rank],"")</f>
        <v/>
      </c>
      <c r="S216" t="str">
        <f>_xlfn.XLOOKUP(A216,Table_2[Country],Table_2[2022 rank'[3']],"")</f>
        <v/>
      </c>
      <c r="AS216" t="str">
        <v>West Bank</v>
      </c>
      <c r="AU216" t="str">
        <v>Eritrea</v>
      </c>
    </row>
    <row r="217" spans="1:47" x14ac:dyDescent="0.25">
      <c r="A217" t="str">
        <v>Yemen</v>
      </c>
      <c r="B217">
        <f>_xlfn.XLOOKUP(A217,Table_4[Column3],Table_4[Rank],"")</f>
        <v>154</v>
      </c>
      <c r="C217">
        <f>_xlfn.XLOOKUP(A217,GDP__in_US___per_capita_by_country_or__territory[Column1.1],GDP__in_US___per_capita_by_country_or__territory[Rank],"")</f>
        <v>176</v>
      </c>
      <c r="D217">
        <f>_xlfn.XLOOKUP(A217,mw_parser_output__sr_only_border_0_clip_rect_0_0_0_0__clip_path_polygon_0px_0px[Country or territory],mw_parser_output__sr_only_border_0_clip_rect_0_0_0_0__clip_path_polygon_0px_0px[Rank2],"")</f>
        <v>160</v>
      </c>
      <c r="E217">
        <f>_xlfn.XLOOKUP(A217,World_Bank_Group__2022[Column1],World_Bank_Group__2022[Rank],"")</f>
        <v>165</v>
      </c>
      <c r="F217">
        <f>_xlfn.XLOOKUP(A217,Maternal_mortality_ratio_per_100_000_live_births__1[Column1.1],Maternal_mortality_ratio_per_100_000_live_births__1[Rank],"")</f>
        <v>137</v>
      </c>
      <c r="G217">
        <f>_xlfn.XLOOKUP(A217,Under_five_mortality__deaths_1_000_live_births__–_2020_estimates__1[Location.1],Under_five_mortality__deaths_1_000_live_births__–_2020_estimates__1[Rank],"")</f>
        <v>167</v>
      </c>
      <c r="H217" t="str">
        <f>_xlfn.XLOOKUP(A217,edit__The_Economist_Intelligence_Unit’s_quality_of_life_index__2005[Country or territory],edit__The_Economist_Intelligence_Unit’s_quality_of_life_index__2005[Rank],"")</f>
        <v/>
      </c>
      <c r="I217">
        <f>_xlfn.XLOOKUP(A217,'Alphabetical Order'!$A$2:$A$216,'Alphabetical Order'!$B$2:$B$216,"")</f>
        <v>213</v>
      </c>
      <c r="J217">
        <f>_xlfn.XLOOKUP(A217,List_of_countries_and_territories_by_total_population[Location],List_of_countries_and_territories_by_total_population[Rank],"")</f>
        <v>47</v>
      </c>
      <c r="K217" t="str">
        <f>_xlfn.XLOOKUP(A217,Table_1[Country],Table_1[Overall Rank],"")</f>
        <v/>
      </c>
      <c r="L217" t="str">
        <f>_xlfn.XLOOKUP(A217,Table_1[Country],Table_1[Math Rank],"")</f>
        <v/>
      </c>
      <c r="M217" t="str">
        <f>_xlfn.XLOOKUP(A217,Table_1[Country],Table_1[Science Rank],"")</f>
        <v/>
      </c>
      <c r="N217" t="str">
        <f>_xlfn.XLOOKUP(A217,Table_1[Country],Table_1[Reading Rank],"")</f>
        <v/>
      </c>
      <c r="O217">
        <f>_xlfn.XLOOKUP(A217,Table_1__2[Column1],Table_1__2[Column2.1],"")</f>
        <v>154</v>
      </c>
      <c r="P217" t="str">
        <f>_xlfn.XLOOKUP(A217,Economic_Freedom_Index_31[Country],Economic_Freedom_Index_31[Rank],"")</f>
        <v/>
      </c>
      <c r="Q217" t="str">
        <f>_xlfn.XLOOKUP(A217,Table_1__4[Column1.1],Table_1__4[Rank],"")</f>
        <v/>
      </c>
      <c r="R217">
        <f>_xlfn.XLOOKUP(A217,Table_1__3[Country],Table_1__3[Rank],"")</f>
        <v>154</v>
      </c>
      <c r="S217" t="str">
        <f>_xlfn.XLOOKUP(A217,Table_2[Country],Table_2[2022 rank'[3']],"")</f>
        <v/>
      </c>
      <c r="AS217" t="str">
        <v>Yemen</v>
      </c>
      <c r="AU217" t="str">
        <v>Eritrea</v>
      </c>
    </row>
    <row r="218" spans="1:47" x14ac:dyDescent="0.25">
      <c r="A218" t="str">
        <v>Zambia</v>
      </c>
      <c r="B218">
        <f>_xlfn.XLOOKUP(A218,Table_4[Column3],Table_4[Rank],"")</f>
        <v>78</v>
      </c>
      <c r="C218">
        <f>_xlfn.XLOOKUP(A218,GDP__in_US___per_capita_by_country_or__territory[Column1.1],GDP__in_US___per_capita_by_country_or__territory[Rank],"")</f>
        <v>166</v>
      </c>
      <c r="D218">
        <f>_xlfn.XLOOKUP(A218,mw_parser_output__sr_only_border_0_clip_rect_0_0_0_0__clip_path_polygon_0px_0px[Country or territory],mw_parser_output__sr_only_border_0_clip_rect_0_0_0_0__clip_path_polygon_0px_0px[Rank2],"")</f>
        <v>131</v>
      </c>
      <c r="E218">
        <f>_xlfn.XLOOKUP(A218,World_Bank_Group__2022[Column1],World_Bank_Group__2022[Rank],"")</f>
        <v>177</v>
      </c>
      <c r="F218">
        <f>_xlfn.XLOOKUP(A218,Maternal_mortality_ratio_per_100_000_live_births__1[Column1.1],Maternal_mortality_ratio_per_100_000_live_births__1[Rank],"")</f>
        <v>130</v>
      </c>
      <c r="G218">
        <f>_xlfn.XLOOKUP(A218,Under_five_mortality__deaths_1_000_live_births__–_2020_estimates__1[Location.1],Under_five_mortality__deaths_1_000_live_births__–_2020_estimates__1[Rank],"")</f>
        <v>170</v>
      </c>
      <c r="H218" t="str">
        <f>_xlfn.XLOOKUP(A218,edit__The_Economist_Intelligence_Unit’s_quality_of_life_index__2005[Country or territory],edit__The_Economist_Intelligence_Unit’s_quality_of_life_index__2005[Rank],"")</f>
        <v/>
      </c>
      <c r="I218">
        <f>_xlfn.XLOOKUP(A218,'Alphabetical Order'!$A$2:$A$216,'Alphabetical Order'!$B$2:$B$216,"")</f>
        <v>214</v>
      </c>
      <c r="J218">
        <f>_xlfn.XLOOKUP(A218,List_of_countries_and_territories_by_total_population[Location],List_of_countries_and_territories_by_total_population[Rank],"")</f>
        <v>65</v>
      </c>
      <c r="K218" t="str">
        <f>_xlfn.XLOOKUP(A218,Table_1[Country],Table_1[Overall Rank],"")</f>
        <v/>
      </c>
      <c r="L218" t="str">
        <f>_xlfn.XLOOKUP(A218,Table_1[Country],Table_1[Math Rank],"")</f>
        <v/>
      </c>
      <c r="M218" t="str">
        <f>_xlfn.XLOOKUP(A218,Table_1[Country],Table_1[Science Rank],"")</f>
        <v/>
      </c>
      <c r="N218" t="str">
        <f>_xlfn.XLOOKUP(A218,Table_1[Country],Table_1[Reading Rank],"")</f>
        <v/>
      </c>
      <c r="O218">
        <f>_xlfn.XLOOKUP(A218,Table_1__2[Column1],Table_1__2[Column2.1],"")</f>
        <v>95</v>
      </c>
      <c r="P218">
        <f>_xlfn.XLOOKUP(A218,Economic_Freedom_Index_31[Country],Economic_Freedom_Index_31[Rank],"")</f>
        <v>153</v>
      </c>
      <c r="Q218" t="str">
        <f>_xlfn.XLOOKUP(A218,Table_1__4[Column1.1],Table_1__4[Rank],"")</f>
        <v/>
      </c>
      <c r="R218">
        <f>_xlfn.XLOOKUP(A218,Table_1__3[Country],Table_1__3[Rank],"")</f>
        <v>184</v>
      </c>
      <c r="S218" t="str">
        <f>_xlfn.XLOOKUP(A218,Table_2[Country],Table_2[2022 rank'[3']],"")</f>
        <v/>
      </c>
      <c r="AS218" t="str">
        <v>Zambia</v>
      </c>
      <c r="AU218" t="str">
        <v>Eritrea</v>
      </c>
    </row>
    <row r="219" spans="1:47" x14ac:dyDescent="0.25">
      <c r="A219" t="str">
        <v>Zimbabwe</v>
      </c>
      <c r="B219">
        <f>_xlfn.XLOOKUP(A219,Table_4[Column3],Table_4[Rank],"")</f>
        <v>122</v>
      </c>
      <c r="C219">
        <f>_xlfn.XLOOKUP(A219,GDP__in_US___per_capita_by_country_or__territory[Column1.1],GDP__in_US___per_capita_by_country_or__territory[Rank],"")</f>
        <v>150</v>
      </c>
      <c r="D219" t="str">
        <f>_xlfn.XLOOKUP(A219,mw_parser_output__sr_only_border_0_clip_rect_0_0_0_0__clip_path_polygon_0px_0px[Country or territory],mw_parser_output__sr_only_border_0_clip_rect_0_0_0_0__clip_path_polygon_0px_0px[Rank2],"")</f>
        <v/>
      </c>
      <c r="E219">
        <f>_xlfn.XLOOKUP(A219,World_Bank_Group__2022[Column1],World_Bank_Group__2022[Rank],"")</f>
        <v>190</v>
      </c>
      <c r="F219">
        <f>_xlfn.XLOOKUP(A219,Maternal_mortality_ratio_per_100_000_live_births__1[Column1.1],Maternal_mortality_ratio_per_100_000_live_births__1[Rank],"")</f>
        <v>161</v>
      </c>
      <c r="G219">
        <f>_xlfn.XLOOKUP(A219,Under_five_mortality__deaths_1_000_live_births__–_2020_estimates__1[Location.1],Under_five_mortality__deaths_1_000_live_births__–_2020_estimates__1[Rank],"")</f>
        <v>162</v>
      </c>
      <c r="H219">
        <f>_xlfn.XLOOKUP(A219,edit__The_Economist_Intelligence_Unit’s_quality_of_life_index__2005[Country or territory],edit__The_Economist_Intelligence_Unit’s_quality_of_life_index__2005[Rank],"")</f>
        <v>111</v>
      </c>
      <c r="I219">
        <f>_xlfn.XLOOKUP(A219,'Alphabetical Order'!$A$2:$A$216,'Alphabetical Order'!$B$2:$B$216,"")</f>
        <v>215</v>
      </c>
      <c r="J219">
        <f>_xlfn.XLOOKUP(A219,List_of_countries_and_territories_by_total_population[Location],List_of_countries_and_territories_by_total_population[Rank],"")</f>
        <v>74</v>
      </c>
      <c r="K219" t="str">
        <f>_xlfn.XLOOKUP(A219,Table_1[Country],Table_1[Overall Rank],"")</f>
        <v/>
      </c>
      <c r="L219" t="str">
        <f>_xlfn.XLOOKUP(A219,Table_1[Country],Table_1[Math Rank],"")</f>
        <v/>
      </c>
      <c r="M219" t="str">
        <f>_xlfn.XLOOKUP(A219,Table_1[Country],Table_1[Science Rank],"")</f>
        <v/>
      </c>
      <c r="N219" t="str">
        <f>_xlfn.XLOOKUP(A219,Table_1[Country],Table_1[Reading Rank],"")</f>
        <v/>
      </c>
      <c r="O219">
        <f>_xlfn.XLOOKUP(A219,Table_1__2[Column1],Table_1__2[Column2.1],"")</f>
        <v>116</v>
      </c>
      <c r="P219">
        <f>_xlfn.XLOOKUP(A219,Economic_Freedom_Index_31[Country],Economic_Freedom_Index_31[Rank],"")</f>
        <v>173</v>
      </c>
      <c r="Q219" t="str">
        <f>_xlfn.XLOOKUP(A219,Table_1__4[Column1.1],Table_1__4[Rank],"")</f>
        <v/>
      </c>
      <c r="R219">
        <f>_xlfn.XLOOKUP(A219,Table_1__3[Country],Table_1__3[Rank],"")</f>
        <v>149</v>
      </c>
      <c r="S219" t="str">
        <f>_xlfn.XLOOKUP(A219,Table_2[Country],Table_2[2022 rank'[3']],"")</f>
        <v/>
      </c>
      <c r="AS219" t="str">
        <v>Zimbabwe</v>
      </c>
      <c r="AU219" t="str">
        <v>Eritrea</v>
      </c>
    </row>
    <row r="220" spans="1:47" x14ac:dyDescent="0.25">
      <c r="AU220" t="str">
        <v>Estonia</v>
      </c>
    </row>
    <row r="221" spans="1:47" x14ac:dyDescent="0.25">
      <c r="AU221" t="str">
        <v>Estonia</v>
      </c>
    </row>
    <row r="222" spans="1:47" x14ac:dyDescent="0.25">
      <c r="AU222" t="str">
        <v>Estonia</v>
      </c>
    </row>
    <row r="223" spans="1:47" x14ac:dyDescent="0.25">
      <c r="AU223" t="str">
        <v>Estonia</v>
      </c>
    </row>
    <row r="224" spans="1:47" x14ac:dyDescent="0.25">
      <c r="AU224" t="str">
        <v>Eswatini</v>
      </c>
    </row>
    <row r="225" spans="47:47" x14ac:dyDescent="0.25">
      <c r="AU225" t="str">
        <v>Eswatini</v>
      </c>
    </row>
    <row r="226" spans="47:47" x14ac:dyDescent="0.25">
      <c r="AU226" t="str">
        <v>Eswatini</v>
      </c>
    </row>
    <row r="227" spans="47:47" x14ac:dyDescent="0.25">
      <c r="AU227" t="str">
        <v>Eswatini</v>
      </c>
    </row>
    <row r="228" spans="47:47" x14ac:dyDescent="0.25">
      <c r="AU228" t="str">
        <v>Ethiopia</v>
      </c>
    </row>
    <row r="229" spans="47:47" x14ac:dyDescent="0.25">
      <c r="AU229" t="str">
        <v>Ethiopia</v>
      </c>
    </row>
    <row r="230" spans="47:47" x14ac:dyDescent="0.25">
      <c r="AU230" t="str">
        <v>Ethiopia</v>
      </c>
    </row>
    <row r="231" spans="47:47" x14ac:dyDescent="0.25">
      <c r="AU231" t="str">
        <v>Ethiopia</v>
      </c>
    </row>
    <row r="232" spans="47:47" x14ac:dyDescent="0.25">
      <c r="AU232" t="str">
        <v>Faroe Islands</v>
      </c>
    </row>
    <row r="233" spans="47:47" x14ac:dyDescent="0.25">
      <c r="AU233" t="str">
        <v>Fiji</v>
      </c>
    </row>
    <row r="234" spans="47:47" x14ac:dyDescent="0.25">
      <c r="AU234" t="str">
        <v>Fiji</v>
      </c>
    </row>
    <row r="235" spans="47:47" x14ac:dyDescent="0.25">
      <c r="AU235" t="str">
        <v>Fiji</v>
      </c>
    </row>
    <row r="236" spans="47:47" x14ac:dyDescent="0.25">
      <c r="AU236" t="str">
        <v>Fiji</v>
      </c>
    </row>
    <row r="237" spans="47:47" x14ac:dyDescent="0.25">
      <c r="AU237" t="str">
        <v>Finland</v>
      </c>
    </row>
    <row r="238" spans="47:47" x14ac:dyDescent="0.25">
      <c r="AU238" t="str">
        <v>Finland</v>
      </c>
    </row>
    <row r="239" spans="47:47" x14ac:dyDescent="0.25">
      <c r="AU239" t="str">
        <v>Finland</v>
      </c>
    </row>
    <row r="240" spans="47:47" x14ac:dyDescent="0.25">
      <c r="AU240" t="str">
        <v>Finland</v>
      </c>
    </row>
    <row r="241" spans="47:47" x14ac:dyDescent="0.25">
      <c r="AU241" t="str">
        <v>France</v>
      </c>
    </row>
    <row r="242" spans="47:47" x14ac:dyDescent="0.25">
      <c r="AU242" t="str">
        <v>France</v>
      </c>
    </row>
    <row r="243" spans="47:47" x14ac:dyDescent="0.25">
      <c r="AU243" t="str">
        <v>France</v>
      </c>
    </row>
    <row r="244" spans="47:47" x14ac:dyDescent="0.25">
      <c r="AU244" t="str">
        <v>France</v>
      </c>
    </row>
    <row r="245" spans="47:47" x14ac:dyDescent="0.25">
      <c r="AU245" t="str">
        <v>French Polynesia</v>
      </c>
    </row>
    <row r="246" spans="47:47" x14ac:dyDescent="0.25">
      <c r="AU246" t="str">
        <v>Gabon</v>
      </c>
    </row>
    <row r="247" spans="47:47" x14ac:dyDescent="0.25">
      <c r="AU247" t="str">
        <v>Gabon</v>
      </c>
    </row>
    <row r="248" spans="47:47" x14ac:dyDescent="0.25">
      <c r="AU248" t="str">
        <v>Gabon</v>
      </c>
    </row>
    <row r="249" spans="47:47" x14ac:dyDescent="0.25">
      <c r="AU249" t="str">
        <v>Gabon</v>
      </c>
    </row>
    <row r="250" spans="47:47" x14ac:dyDescent="0.25">
      <c r="AU250" t="str">
        <v>Gambia</v>
      </c>
    </row>
    <row r="251" spans="47:47" x14ac:dyDescent="0.25">
      <c r="AU251" t="str">
        <v>Gambia</v>
      </c>
    </row>
    <row r="252" spans="47:47" x14ac:dyDescent="0.25">
      <c r="AU252" t="str">
        <v>Gambia</v>
      </c>
    </row>
    <row r="253" spans="47:47" x14ac:dyDescent="0.25">
      <c r="AU253" t="str">
        <v>Gambia</v>
      </c>
    </row>
    <row r="254" spans="47:47" x14ac:dyDescent="0.25">
      <c r="AU254" t="str">
        <v>Georgia</v>
      </c>
    </row>
    <row r="255" spans="47:47" x14ac:dyDescent="0.25">
      <c r="AU255" t="str">
        <v>Georgia</v>
      </c>
    </row>
    <row r="256" spans="47:47" x14ac:dyDescent="0.25">
      <c r="AU256" t="str">
        <v>Georgia</v>
      </c>
    </row>
    <row r="257" spans="47:47" x14ac:dyDescent="0.25">
      <c r="AU257" t="str">
        <v>Georgia</v>
      </c>
    </row>
    <row r="258" spans="47:47" x14ac:dyDescent="0.25">
      <c r="AU258" t="str">
        <v>Germany</v>
      </c>
    </row>
    <row r="259" spans="47:47" x14ac:dyDescent="0.25">
      <c r="AU259" t="str">
        <v>Germany</v>
      </c>
    </row>
    <row r="260" spans="47:47" x14ac:dyDescent="0.25">
      <c r="AU260" t="str">
        <v>Germany</v>
      </c>
    </row>
    <row r="261" spans="47:47" x14ac:dyDescent="0.25">
      <c r="AU261" t="str">
        <v>Germany</v>
      </c>
    </row>
    <row r="262" spans="47:47" x14ac:dyDescent="0.25">
      <c r="AU262" t="str">
        <v>Ghana</v>
      </c>
    </row>
    <row r="263" spans="47:47" x14ac:dyDescent="0.25">
      <c r="AU263" t="str">
        <v>Ghana</v>
      </c>
    </row>
    <row r="264" spans="47:47" x14ac:dyDescent="0.25">
      <c r="AU264" t="str">
        <v>Ghana</v>
      </c>
    </row>
    <row r="265" spans="47:47" x14ac:dyDescent="0.25">
      <c r="AU265" t="str">
        <v>Ghana</v>
      </c>
    </row>
    <row r="266" spans="47:47" x14ac:dyDescent="0.25">
      <c r="AU266" t="str">
        <v>Greece</v>
      </c>
    </row>
    <row r="267" spans="47:47" x14ac:dyDescent="0.25">
      <c r="AU267" t="str">
        <v>Greece</v>
      </c>
    </row>
    <row r="268" spans="47:47" x14ac:dyDescent="0.25">
      <c r="AU268" t="str">
        <v>Greece</v>
      </c>
    </row>
    <row r="269" spans="47:47" x14ac:dyDescent="0.25">
      <c r="AU269" t="str">
        <v>Greece</v>
      </c>
    </row>
    <row r="270" spans="47:47" x14ac:dyDescent="0.25">
      <c r="AU270" t="str">
        <v>Greenland</v>
      </c>
    </row>
    <row r="271" spans="47:47" x14ac:dyDescent="0.25">
      <c r="AU271" t="str">
        <v>Grenada</v>
      </c>
    </row>
    <row r="272" spans="47:47" x14ac:dyDescent="0.25">
      <c r="AU272" t="str">
        <v>Grenada</v>
      </c>
    </row>
    <row r="273" spans="47:47" x14ac:dyDescent="0.25">
      <c r="AU273" t="str">
        <v>Grenada</v>
      </c>
    </row>
    <row r="274" spans="47:47" x14ac:dyDescent="0.25">
      <c r="AU274" t="str">
        <v>Guam</v>
      </c>
    </row>
    <row r="275" spans="47:47" x14ac:dyDescent="0.25">
      <c r="AU275" t="str">
        <v>Guatemala</v>
      </c>
    </row>
    <row r="276" spans="47:47" x14ac:dyDescent="0.25">
      <c r="AU276" t="str">
        <v>Guatemala</v>
      </c>
    </row>
    <row r="277" spans="47:47" x14ac:dyDescent="0.25">
      <c r="AU277" t="str">
        <v>Guatemala</v>
      </c>
    </row>
    <row r="278" spans="47:47" x14ac:dyDescent="0.25">
      <c r="AU278" t="str">
        <v>Guatemala</v>
      </c>
    </row>
    <row r="279" spans="47:47" x14ac:dyDescent="0.25">
      <c r="AU279" t="str">
        <v>Guinea</v>
      </c>
    </row>
    <row r="280" spans="47:47" x14ac:dyDescent="0.25">
      <c r="AU280" t="str">
        <v>Guinea</v>
      </c>
    </row>
    <row r="281" spans="47:47" x14ac:dyDescent="0.25">
      <c r="AU281" t="str">
        <v>Guinea</v>
      </c>
    </row>
    <row r="282" spans="47:47" x14ac:dyDescent="0.25">
      <c r="AU282" t="str">
        <v>Guinea</v>
      </c>
    </row>
    <row r="283" spans="47:47" x14ac:dyDescent="0.25">
      <c r="AU283" t="str">
        <v>Guinea-Bissau</v>
      </c>
    </row>
    <row r="284" spans="47:47" x14ac:dyDescent="0.25">
      <c r="AU284" t="str">
        <v>Guinea-Bissau</v>
      </c>
    </row>
    <row r="285" spans="47:47" x14ac:dyDescent="0.25">
      <c r="AU285" t="str">
        <v>Guinea-Bissau</v>
      </c>
    </row>
    <row r="286" spans="47:47" x14ac:dyDescent="0.25">
      <c r="AU286" t="str">
        <v>Guinea-Bissau</v>
      </c>
    </row>
    <row r="287" spans="47:47" x14ac:dyDescent="0.25">
      <c r="AU287" t="str">
        <v>Guyana</v>
      </c>
    </row>
    <row r="288" spans="47:47" x14ac:dyDescent="0.25">
      <c r="AU288" t="str">
        <v>Guyana</v>
      </c>
    </row>
    <row r="289" spans="47:47" x14ac:dyDescent="0.25">
      <c r="AU289" t="str">
        <v>Guyana</v>
      </c>
    </row>
    <row r="290" spans="47:47" x14ac:dyDescent="0.25">
      <c r="AU290" t="str">
        <v>Guyana</v>
      </c>
    </row>
    <row r="291" spans="47:47" x14ac:dyDescent="0.25">
      <c r="AU291" t="str">
        <v>Haiti</v>
      </c>
    </row>
    <row r="292" spans="47:47" x14ac:dyDescent="0.25">
      <c r="AU292" t="str">
        <v>Haiti</v>
      </c>
    </row>
    <row r="293" spans="47:47" x14ac:dyDescent="0.25">
      <c r="AU293" t="str">
        <v>Haiti</v>
      </c>
    </row>
    <row r="294" spans="47:47" x14ac:dyDescent="0.25">
      <c r="AU294" t="str">
        <v>Haiti</v>
      </c>
    </row>
    <row r="295" spans="47:47" x14ac:dyDescent="0.25">
      <c r="AU295" t="str">
        <v>Honduras</v>
      </c>
    </row>
    <row r="296" spans="47:47" x14ac:dyDescent="0.25">
      <c r="AU296" t="str">
        <v>Honduras</v>
      </c>
    </row>
    <row r="297" spans="47:47" x14ac:dyDescent="0.25">
      <c r="AU297" t="str">
        <v>Honduras</v>
      </c>
    </row>
    <row r="298" spans="47:47" x14ac:dyDescent="0.25">
      <c r="AU298" t="str">
        <v>Honduras</v>
      </c>
    </row>
    <row r="299" spans="47:47" x14ac:dyDescent="0.25">
      <c r="AU299" t="str">
        <v>Hong Kong</v>
      </c>
    </row>
    <row r="300" spans="47:47" x14ac:dyDescent="0.25">
      <c r="AU300" t="str">
        <v>Hong Kong</v>
      </c>
    </row>
    <row r="301" spans="47:47" x14ac:dyDescent="0.25">
      <c r="AU301" t="str">
        <v>Hungary</v>
      </c>
    </row>
    <row r="302" spans="47:47" x14ac:dyDescent="0.25">
      <c r="AU302" t="str">
        <v>Hungary</v>
      </c>
    </row>
    <row r="303" spans="47:47" x14ac:dyDescent="0.25">
      <c r="AU303" t="str">
        <v>Hungary</v>
      </c>
    </row>
    <row r="304" spans="47:47" x14ac:dyDescent="0.25">
      <c r="AU304" t="str">
        <v>Hungary</v>
      </c>
    </row>
    <row r="305" spans="47:47" x14ac:dyDescent="0.25">
      <c r="AU305" t="str">
        <v>Iceland</v>
      </c>
    </row>
    <row r="306" spans="47:47" x14ac:dyDescent="0.25">
      <c r="AU306" t="str">
        <v>Iceland</v>
      </c>
    </row>
    <row r="307" spans="47:47" x14ac:dyDescent="0.25">
      <c r="AU307" t="str">
        <v>Iceland</v>
      </c>
    </row>
    <row r="308" spans="47:47" x14ac:dyDescent="0.25">
      <c r="AU308" t="str">
        <v>Iceland</v>
      </c>
    </row>
    <row r="309" spans="47:47" x14ac:dyDescent="0.25">
      <c r="AU309" t="str">
        <v>India</v>
      </c>
    </row>
    <row r="310" spans="47:47" x14ac:dyDescent="0.25">
      <c r="AU310" t="str">
        <v>India</v>
      </c>
    </row>
    <row r="311" spans="47:47" x14ac:dyDescent="0.25">
      <c r="AU311" t="str">
        <v>India</v>
      </c>
    </row>
    <row r="312" spans="47:47" x14ac:dyDescent="0.25">
      <c r="AU312" t="str">
        <v>India</v>
      </c>
    </row>
    <row r="313" spans="47:47" x14ac:dyDescent="0.25">
      <c r="AU313" t="str">
        <v>Indonesia</v>
      </c>
    </row>
    <row r="314" spans="47:47" x14ac:dyDescent="0.25">
      <c r="AU314" t="str">
        <v>Indonesia</v>
      </c>
    </row>
    <row r="315" spans="47:47" x14ac:dyDescent="0.25">
      <c r="AU315" t="str">
        <v>Indonesia</v>
      </c>
    </row>
    <row r="316" spans="47:47" x14ac:dyDescent="0.25">
      <c r="AU316" t="str">
        <v>Indonesia</v>
      </c>
    </row>
    <row r="317" spans="47:47" x14ac:dyDescent="0.25">
      <c r="AU317" t="str">
        <v>Iran</v>
      </c>
    </row>
    <row r="318" spans="47:47" x14ac:dyDescent="0.25">
      <c r="AU318" t="str">
        <v>Iran</v>
      </c>
    </row>
    <row r="319" spans="47:47" x14ac:dyDescent="0.25">
      <c r="AU319" t="str">
        <v>Iran</v>
      </c>
    </row>
    <row r="320" spans="47:47" x14ac:dyDescent="0.25">
      <c r="AU320" t="str">
        <v>Iran</v>
      </c>
    </row>
    <row r="321" spans="47:47" x14ac:dyDescent="0.25">
      <c r="AU321" t="str">
        <v>Iraq</v>
      </c>
    </row>
    <row r="322" spans="47:47" x14ac:dyDescent="0.25">
      <c r="AU322" t="str">
        <v>Iraq</v>
      </c>
    </row>
    <row r="323" spans="47:47" x14ac:dyDescent="0.25">
      <c r="AU323" t="str">
        <v>Iraq</v>
      </c>
    </row>
    <row r="324" spans="47:47" x14ac:dyDescent="0.25">
      <c r="AU324" t="str">
        <v>Iraq</v>
      </c>
    </row>
    <row r="325" spans="47:47" x14ac:dyDescent="0.25">
      <c r="AU325" t="str">
        <v>Ireland</v>
      </c>
    </row>
    <row r="326" spans="47:47" x14ac:dyDescent="0.25">
      <c r="AU326" t="str">
        <v>Ireland</v>
      </c>
    </row>
    <row r="327" spans="47:47" x14ac:dyDescent="0.25">
      <c r="AU327" t="str">
        <v>Ireland</v>
      </c>
    </row>
    <row r="328" spans="47:47" x14ac:dyDescent="0.25">
      <c r="AU328" t="str">
        <v>Ireland</v>
      </c>
    </row>
    <row r="329" spans="47:47" x14ac:dyDescent="0.25">
      <c r="AU329" t="str">
        <v>Isle of Man</v>
      </c>
    </row>
    <row r="330" spans="47:47" x14ac:dyDescent="0.25">
      <c r="AU330" t="str">
        <v>Israel</v>
      </c>
    </row>
    <row r="331" spans="47:47" x14ac:dyDescent="0.25">
      <c r="AU331" t="str">
        <v>Israel</v>
      </c>
    </row>
    <row r="332" spans="47:47" x14ac:dyDescent="0.25">
      <c r="AU332" t="str">
        <v>Israel</v>
      </c>
    </row>
    <row r="333" spans="47:47" x14ac:dyDescent="0.25">
      <c r="AU333" t="str">
        <v>Israel</v>
      </c>
    </row>
    <row r="334" spans="47:47" x14ac:dyDescent="0.25">
      <c r="AU334" t="str">
        <v>Italy</v>
      </c>
    </row>
    <row r="335" spans="47:47" x14ac:dyDescent="0.25">
      <c r="AU335" t="str">
        <v>Italy</v>
      </c>
    </row>
    <row r="336" spans="47:47" x14ac:dyDescent="0.25">
      <c r="AU336" t="str">
        <v>Italy</v>
      </c>
    </row>
    <row r="337" spans="47:47" x14ac:dyDescent="0.25">
      <c r="AU337" t="str">
        <v>Italy</v>
      </c>
    </row>
    <row r="338" spans="47:47" x14ac:dyDescent="0.25">
      <c r="AU338" t="str">
        <v>Ivory Coast</v>
      </c>
    </row>
    <row r="339" spans="47:47" x14ac:dyDescent="0.25">
      <c r="AU339" t="str">
        <v>Ivory Coast</v>
      </c>
    </row>
    <row r="340" spans="47:47" x14ac:dyDescent="0.25">
      <c r="AU340" t="str">
        <v>Ivory Coast</v>
      </c>
    </row>
    <row r="341" spans="47:47" x14ac:dyDescent="0.25">
      <c r="AU341" t="str">
        <v>Jamaica</v>
      </c>
    </row>
    <row r="342" spans="47:47" x14ac:dyDescent="0.25">
      <c r="AU342" t="str">
        <v>Jamaica</v>
      </c>
    </row>
    <row r="343" spans="47:47" x14ac:dyDescent="0.25">
      <c r="AU343" t="str">
        <v>Jamaica</v>
      </c>
    </row>
    <row r="344" spans="47:47" x14ac:dyDescent="0.25">
      <c r="AU344" t="str">
        <v>Jamaica</v>
      </c>
    </row>
    <row r="345" spans="47:47" x14ac:dyDescent="0.25">
      <c r="AU345" t="str">
        <v>Japan</v>
      </c>
    </row>
    <row r="346" spans="47:47" x14ac:dyDescent="0.25">
      <c r="AU346" t="str">
        <v>Japan</v>
      </c>
    </row>
    <row r="347" spans="47:47" x14ac:dyDescent="0.25">
      <c r="AU347" t="str">
        <v>Japan</v>
      </c>
    </row>
    <row r="348" spans="47:47" x14ac:dyDescent="0.25">
      <c r="AU348" t="str">
        <v>Japan</v>
      </c>
    </row>
    <row r="349" spans="47:47" x14ac:dyDescent="0.25">
      <c r="AU349" t="str">
        <v>Jordan</v>
      </c>
    </row>
    <row r="350" spans="47:47" x14ac:dyDescent="0.25">
      <c r="AU350" t="str">
        <v>Jordan</v>
      </c>
    </row>
    <row r="351" spans="47:47" x14ac:dyDescent="0.25">
      <c r="AU351" t="str">
        <v>Jordan</v>
      </c>
    </row>
    <row r="352" spans="47:47" x14ac:dyDescent="0.25">
      <c r="AU352" t="str">
        <v>Jordan</v>
      </c>
    </row>
    <row r="353" spans="47:47" x14ac:dyDescent="0.25">
      <c r="AU353" t="str">
        <v>Kazakhstan</v>
      </c>
    </row>
    <row r="354" spans="47:47" x14ac:dyDescent="0.25">
      <c r="AU354" t="str">
        <v>Kazakhstan</v>
      </c>
    </row>
    <row r="355" spans="47:47" x14ac:dyDescent="0.25">
      <c r="AU355" t="str">
        <v>Kazakhstan</v>
      </c>
    </row>
    <row r="356" spans="47:47" x14ac:dyDescent="0.25">
      <c r="AU356" t="str">
        <v>Kazakhstan</v>
      </c>
    </row>
    <row r="357" spans="47:47" x14ac:dyDescent="0.25">
      <c r="AU357" t="str">
        <v>Kenya</v>
      </c>
    </row>
    <row r="358" spans="47:47" x14ac:dyDescent="0.25">
      <c r="AU358" t="str">
        <v>Kenya</v>
      </c>
    </row>
    <row r="359" spans="47:47" x14ac:dyDescent="0.25">
      <c r="AU359" t="str">
        <v>Kenya</v>
      </c>
    </row>
    <row r="360" spans="47:47" x14ac:dyDescent="0.25">
      <c r="AU360" t="str">
        <v>Kenya</v>
      </c>
    </row>
    <row r="361" spans="47:47" x14ac:dyDescent="0.25">
      <c r="AU361" t="str">
        <v>Kiribati</v>
      </c>
    </row>
    <row r="362" spans="47:47" x14ac:dyDescent="0.25">
      <c r="AU362" t="str">
        <v>Kiribati</v>
      </c>
    </row>
    <row r="363" spans="47:47" x14ac:dyDescent="0.25">
      <c r="AU363" t="str">
        <v>Kiribati</v>
      </c>
    </row>
    <row r="364" spans="47:47" x14ac:dyDescent="0.25">
      <c r="AU364" t="str">
        <v>Kuwait</v>
      </c>
    </row>
    <row r="365" spans="47:47" x14ac:dyDescent="0.25">
      <c r="AU365" t="str">
        <v>Kuwait</v>
      </c>
    </row>
    <row r="366" spans="47:47" x14ac:dyDescent="0.25">
      <c r="AU366" t="str">
        <v>Kuwait</v>
      </c>
    </row>
    <row r="367" spans="47:47" x14ac:dyDescent="0.25">
      <c r="AU367" t="str">
        <v>Kuwait</v>
      </c>
    </row>
    <row r="368" spans="47:47" x14ac:dyDescent="0.25">
      <c r="AU368" t="str">
        <v>Kyrgyzstan</v>
      </c>
    </row>
    <row r="369" spans="47:47" x14ac:dyDescent="0.25">
      <c r="AU369" t="str">
        <v>Kyrgyzstan</v>
      </c>
    </row>
    <row r="370" spans="47:47" x14ac:dyDescent="0.25">
      <c r="AU370" t="str">
        <v>Kyrgyzstan</v>
      </c>
    </row>
    <row r="371" spans="47:47" x14ac:dyDescent="0.25">
      <c r="AU371" t="str">
        <v>Kyrgyzstan</v>
      </c>
    </row>
    <row r="372" spans="47:47" x14ac:dyDescent="0.25">
      <c r="AU372" t="str">
        <v>Laos</v>
      </c>
    </row>
    <row r="373" spans="47:47" x14ac:dyDescent="0.25">
      <c r="AU373" t="str">
        <v>Laos</v>
      </c>
    </row>
    <row r="374" spans="47:47" x14ac:dyDescent="0.25">
      <c r="AU374" t="str">
        <v>Laos</v>
      </c>
    </row>
    <row r="375" spans="47:47" x14ac:dyDescent="0.25">
      <c r="AU375" t="str">
        <v>Laos</v>
      </c>
    </row>
    <row r="376" spans="47:47" x14ac:dyDescent="0.25">
      <c r="AU376" t="str">
        <v>Latvia</v>
      </c>
    </row>
    <row r="377" spans="47:47" x14ac:dyDescent="0.25">
      <c r="AU377" t="str">
        <v>Latvia</v>
      </c>
    </row>
    <row r="378" spans="47:47" x14ac:dyDescent="0.25">
      <c r="AU378" t="str">
        <v>Latvia</v>
      </c>
    </row>
    <row r="379" spans="47:47" x14ac:dyDescent="0.25">
      <c r="AU379" t="str">
        <v>Latvia</v>
      </c>
    </row>
    <row r="380" spans="47:47" x14ac:dyDescent="0.25">
      <c r="AU380" t="str">
        <v>Lebanon</v>
      </c>
    </row>
    <row r="381" spans="47:47" x14ac:dyDescent="0.25">
      <c r="AU381" t="str">
        <v>Lebanon</v>
      </c>
    </row>
    <row r="382" spans="47:47" x14ac:dyDescent="0.25">
      <c r="AU382" t="str">
        <v>Lebanon</v>
      </c>
    </row>
    <row r="383" spans="47:47" x14ac:dyDescent="0.25">
      <c r="AU383" t="str">
        <v>Lebanon</v>
      </c>
    </row>
    <row r="384" spans="47:47" x14ac:dyDescent="0.25">
      <c r="AU384" t="str">
        <v>Lesotho</v>
      </c>
    </row>
    <row r="385" spans="47:47" x14ac:dyDescent="0.25">
      <c r="AU385" t="str">
        <v>Lesotho</v>
      </c>
    </row>
    <row r="386" spans="47:47" x14ac:dyDescent="0.25">
      <c r="AU386" t="str">
        <v>Lesotho</v>
      </c>
    </row>
    <row r="387" spans="47:47" x14ac:dyDescent="0.25">
      <c r="AU387" t="str">
        <v>Lesotho</v>
      </c>
    </row>
    <row r="388" spans="47:47" x14ac:dyDescent="0.25">
      <c r="AU388" t="str">
        <v>Liberia</v>
      </c>
    </row>
    <row r="389" spans="47:47" x14ac:dyDescent="0.25">
      <c r="AU389" t="str">
        <v>Liberia</v>
      </c>
    </row>
    <row r="390" spans="47:47" x14ac:dyDescent="0.25">
      <c r="AU390" t="str">
        <v>Liberia</v>
      </c>
    </row>
    <row r="391" spans="47:47" x14ac:dyDescent="0.25">
      <c r="AU391" t="str">
        <v>Liberia</v>
      </c>
    </row>
    <row r="392" spans="47:47" x14ac:dyDescent="0.25">
      <c r="AU392" t="str">
        <v>Libya</v>
      </c>
    </row>
    <row r="393" spans="47:47" x14ac:dyDescent="0.25">
      <c r="AU393" t="str">
        <v>Libya</v>
      </c>
    </row>
    <row r="394" spans="47:47" x14ac:dyDescent="0.25">
      <c r="AU394" t="str">
        <v>Libya</v>
      </c>
    </row>
    <row r="395" spans="47:47" x14ac:dyDescent="0.25">
      <c r="AU395" t="str">
        <v>Libya</v>
      </c>
    </row>
    <row r="396" spans="47:47" x14ac:dyDescent="0.25">
      <c r="AU396" t="str">
        <v>Lithuania</v>
      </c>
    </row>
    <row r="397" spans="47:47" x14ac:dyDescent="0.25">
      <c r="AU397" t="str">
        <v>Lithuania</v>
      </c>
    </row>
    <row r="398" spans="47:47" x14ac:dyDescent="0.25">
      <c r="AU398" t="str">
        <v>Lithuania</v>
      </c>
    </row>
    <row r="399" spans="47:47" x14ac:dyDescent="0.25">
      <c r="AU399" t="str">
        <v>Lithuania</v>
      </c>
    </row>
    <row r="400" spans="47:47" x14ac:dyDescent="0.25">
      <c r="AU400" t="str">
        <v>Luxembourg</v>
      </c>
    </row>
    <row r="401" spans="47:47" x14ac:dyDescent="0.25">
      <c r="AU401" t="str">
        <v>Luxembourg</v>
      </c>
    </row>
    <row r="402" spans="47:47" x14ac:dyDescent="0.25">
      <c r="AU402" t="str">
        <v>Luxembourg</v>
      </c>
    </row>
    <row r="403" spans="47:47" x14ac:dyDescent="0.25">
      <c r="AU403" t="str">
        <v>Luxembourg</v>
      </c>
    </row>
    <row r="404" spans="47:47" x14ac:dyDescent="0.25">
      <c r="AU404" t="str">
        <v>Macao SAR, China</v>
      </c>
    </row>
    <row r="405" spans="47:47" x14ac:dyDescent="0.25">
      <c r="AU405" t="str">
        <v>Madagascar</v>
      </c>
    </row>
    <row r="406" spans="47:47" x14ac:dyDescent="0.25">
      <c r="AU406" t="str">
        <v>Madagascar</v>
      </c>
    </row>
    <row r="407" spans="47:47" x14ac:dyDescent="0.25">
      <c r="AU407" t="str">
        <v>Madagascar</v>
      </c>
    </row>
    <row r="408" spans="47:47" x14ac:dyDescent="0.25">
      <c r="AU408" t="str">
        <v>Madagascar</v>
      </c>
    </row>
    <row r="409" spans="47:47" x14ac:dyDescent="0.25">
      <c r="AU409" t="str">
        <v>Malawi</v>
      </c>
    </row>
    <row r="410" spans="47:47" x14ac:dyDescent="0.25">
      <c r="AU410" t="str">
        <v>Malawi</v>
      </c>
    </row>
    <row r="411" spans="47:47" x14ac:dyDescent="0.25">
      <c r="AU411" t="str">
        <v>Malawi</v>
      </c>
    </row>
    <row r="412" spans="47:47" x14ac:dyDescent="0.25">
      <c r="AU412" t="str">
        <v>Malawi</v>
      </c>
    </row>
    <row r="413" spans="47:47" x14ac:dyDescent="0.25">
      <c r="AU413" t="str">
        <v>Malaysia</v>
      </c>
    </row>
    <row r="414" spans="47:47" x14ac:dyDescent="0.25">
      <c r="AU414" t="str">
        <v>Malaysia</v>
      </c>
    </row>
    <row r="415" spans="47:47" x14ac:dyDescent="0.25">
      <c r="AU415" t="str">
        <v>Malaysia</v>
      </c>
    </row>
    <row r="416" spans="47:47" x14ac:dyDescent="0.25">
      <c r="AU416" t="str">
        <v>Malaysia</v>
      </c>
    </row>
    <row r="417" spans="47:47" x14ac:dyDescent="0.25">
      <c r="AU417" t="str">
        <v>Maldives</v>
      </c>
    </row>
    <row r="418" spans="47:47" x14ac:dyDescent="0.25">
      <c r="AU418" t="str">
        <v>Maldives</v>
      </c>
    </row>
    <row r="419" spans="47:47" x14ac:dyDescent="0.25">
      <c r="AU419" t="str">
        <v>Maldives</v>
      </c>
    </row>
    <row r="420" spans="47:47" x14ac:dyDescent="0.25">
      <c r="AU420" t="str">
        <v>Mali</v>
      </c>
    </row>
    <row r="421" spans="47:47" x14ac:dyDescent="0.25">
      <c r="AU421" t="str">
        <v>Mali</v>
      </c>
    </row>
    <row r="422" spans="47:47" x14ac:dyDescent="0.25">
      <c r="AU422" t="str">
        <v>Mali</v>
      </c>
    </row>
    <row r="423" spans="47:47" x14ac:dyDescent="0.25">
      <c r="AU423" t="str">
        <v>Mali</v>
      </c>
    </row>
    <row r="424" spans="47:47" x14ac:dyDescent="0.25">
      <c r="AU424" t="str">
        <v>Malta</v>
      </c>
    </row>
    <row r="425" spans="47:47" x14ac:dyDescent="0.25">
      <c r="AU425" t="str">
        <v>Malta</v>
      </c>
    </row>
    <row r="426" spans="47:47" x14ac:dyDescent="0.25">
      <c r="AU426" t="str">
        <v>Malta</v>
      </c>
    </row>
    <row r="427" spans="47:47" x14ac:dyDescent="0.25">
      <c r="AU427" t="str">
        <v>Malta</v>
      </c>
    </row>
    <row r="428" spans="47:47" x14ac:dyDescent="0.25">
      <c r="AU428" t="str">
        <v>Marshall Islands</v>
      </c>
    </row>
    <row r="429" spans="47:47" x14ac:dyDescent="0.25">
      <c r="AU429" t="str">
        <v>Marshall Islands</v>
      </c>
    </row>
    <row r="430" spans="47:47" x14ac:dyDescent="0.25">
      <c r="AU430" t="str">
        <v>Mauritania</v>
      </c>
    </row>
    <row r="431" spans="47:47" x14ac:dyDescent="0.25">
      <c r="AU431" t="str">
        <v>Mauritania</v>
      </c>
    </row>
    <row r="432" spans="47:47" x14ac:dyDescent="0.25">
      <c r="AU432" t="str">
        <v>Mauritania</v>
      </c>
    </row>
    <row r="433" spans="47:47" x14ac:dyDescent="0.25">
      <c r="AU433" t="str">
        <v>Mauritania</v>
      </c>
    </row>
    <row r="434" spans="47:47" x14ac:dyDescent="0.25">
      <c r="AU434" t="str">
        <v>Mauritius</v>
      </c>
    </row>
    <row r="435" spans="47:47" x14ac:dyDescent="0.25">
      <c r="AU435" t="str">
        <v>Mauritius</v>
      </c>
    </row>
    <row r="436" spans="47:47" x14ac:dyDescent="0.25">
      <c r="AU436" t="str">
        <v>Mauritius</v>
      </c>
    </row>
    <row r="437" spans="47:47" x14ac:dyDescent="0.25">
      <c r="AU437" t="str">
        <v>Mauritius</v>
      </c>
    </row>
    <row r="438" spans="47:47" x14ac:dyDescent="0.25">
      <c r="AU438" t="str">
        <v>Mexico</v>
      </c>
    </row>
    <row r="439" spans="47:47" x14ac:dyDescent="0.25">
      <c r="AU439" t="str">
        <v>Mexico</v>
      </c>
    </row>
    <row r="440" spans="47:47" x14ac:dyDescent="0.25">
      <c r="AU440" t="str">
        <v>Mexico</v>
      </c>
    </row>
    <row r="441" spans="47:47" x14ac:dyDescent="0.25">
      <c r="AU441" t="str">
        <v>Mexico</v>
      </c>
    </row>
    <row r="442" spans="47:47" x14ac:dyDescent="0.25">
      <c r="AU442" t="str">
        <v>Micronesia</v>
      </c>
    </row>
    <row r="443" spans="47:47" x14ac:dyDescent="0.25">
      <c r="AU443" t="str">
        <v>Micronesia</v>
      </c>
    </row>
    <row r="444" spans="47:47" x14ac:dyDescent="0.25">
      <c r="AU444" t="str">
        <v>Micronesia</v>
      </c>
    </row>
    <row r="445" spans="47:47" x14ac:dyDescent="0.25">
      <c r="AU445" t="str">
        <v>Moldova</v>
      </c>
    </row>
    <row r="446" spans="47:47" x14ac:dyDescent="0.25">
      <c r="AU446" t="str">
        <v>Moldova</v>
      </c>
    </row>
    <row r="447" spans="47:47" x14ac:dyDescent="0.25">
      <c r="AU447" t="str">
        <v>Moldova</v>
      </c>
    </row>
    <row r="448" spans="47:47" x14ac:dyDescent="0.25">
      <c r="AU448" t="str">
        <v>Moldova</v>
      </c>
    </row>
    <row r="449" spans="47:47" x14ac:dyDescent="0.25">
      <c r="AU449" t="str">
        <v>Monaco</v>
      </c>
    </row>
    <row r="450" spans="47:47" x14ac:dyDescent="0.25">
      <c r="AU450" t="str">
        <v>Mongolia</v>
      </c>
    </row>
    <row r="451" spans="47:47" x14ac:dyDescent="0.25">
      <c r="AU451" t="str">
        <v>Mongolia</v>
      </c>
    </row>
    <row r="452" spans="47:47" x14ac:dyDescent="0.25">
      <c r="AU452" t="str">
        <v>Mongolia</v>
      </c>
    </row>
    <row r="453" spans="47:47" x14ac:dyDescent="0.25">
      <c r="AU453" t="str">
        <v>Mongolia</v>
      </c>
    </row>
    <row r="454" spans="47:47" x14ac:dyDescent="0.25">
      <c r="AU454" t="str">
        <v>Montenegro</v>
      </c>
    </row>
    <row r="455" spans="47:47" x14ac:dyDescent="0.25">
      <c r="AU455" t="str">
        <v>Montenegro</v>
      </c>
    </row>
    <row r="456" spans="47:47" x14ac:dyDescent="0.25">
      <c r="AU456" t="str">
        <v>Montenegro</v>
      </c>
    </row>
    <row r="457" spans="47:47" x14ac:dyDescent="0.25">
      <c r="AU457" t="str">
        <v>Montenegro</v>
      </c>
    </row>
    <row r="458" spans="47:47" x14ac:dyDescent="0.25">
      <c r="AU458" t="str">
        <v>Morocco</v>
      </c>
    </row>
    <row r="459" spans="47:47" x14ac:dyDescent="0.25">
      <c r="AU459" t="str">
        <v>Morocco</v>
      </c>
    </row>
    <row r="460" spans="47:47" x14ac:dyDescent="0.25">
      <c r="AU460" t="str">
        <v>Morocco</v>
      </c>
    </row>
    <row r="461" spans="47:47" x14ac:dyDescent="0.25">
      <c r="AU461" t="str">
        <v>Morocco</v>
      </c>
    </row>
    <row r="462" spans="47:47" x14ac:dyDescent="0.25">
      <c r="AU462" t="str">
        <v>Mozambique</v>
      </c>
    </row>
    <row r="463" spans="47:47" x14ac:dyDescent="0.25">
      <c r="AU463" t="str">
        <v>Mozambique</v>
      </c>
    </row>
    <row r="464" spans="47:47" x14ac:dyDescent="0.25">
      <c r="AU464" t="str">
        <v>Mozambique</v>
      </c>
    </row>
    <row r="465" spans="47:47" x14ac:dyDescent="0.25">
      <c r="AU465" t="str">
        <v>Mozambique</v>
      </c>
    </row>
    <row r="466" spans="47:47" x14ac:dyDescent="0.25">
      <c r="AU466" t="str">
        <v>Myanmar</v>
      </c>
    </row>
    <row r="467" spans="47:47" x14ac:dyDescent="0.25">
      <c r="AU467" t="str">
        <v>Myanmar</v>
      </c>
    </row>
    <row r="468" spans="47:47" x14ac:dyDescent="0.25">
      <c r="AU468" t="str">
        <v>Myanmar</v>
      </c>
    </row>
    <row r="469" spans="47:47" x14ac:dyDescent="0.25">
      <c r="AU469" t="str">
        <v>Myanmar</v>
      </c>
    </row>
    <row r="470" spans="47:47" x14ac:dyDescent="0.25">
      <c r="AU470" t="str">
        <v>Namibia</v>
      </c>
    </row>
    <row r="471" spans="47:47" x14ac:dyDescent="0.25">
      <c r="AU471" t="str">
        <v>Namibia</v>
      </c>
    </row>
    <row r="472" spans="47:47" x14ac:dyDescent="0.25">
      <c r="AU472" t="str">
        <v>Namibia</v>
      </c>
    </row>
    <row r="473" spans="47:47" x14ac:dyDescent="0.25">
      <c r="AU473" t="str">
        <v>Namibia</v>
      </c>
    </row>
    <row r="474" spans="47:47" x14ac:dyDescent="0.25">
      <c r="AU474" t="str">
        <v>Nauru</v>
      </c>
    </row>
    <row r="475" spans="47:47" x14ac:dyDescent="0.25">
      <c r="AU475" t="str">
        <v>Nepal</v>
      </c>
    </row>
    <row r="476" spans="47:47" x14ac:dyDescent="0.25">
      <c r="AU476" t="str">
        <v>Nepal</v>
      </c>
    </row>
    <row r="477" spans="47:47" x14ac:dyDescent="0.25">
      <c r="AU477" t="str">
        <v>Nepal</v>
      </c>
    </row>
    <row r="478" spans="47:47" x14ac:dyDescent="0.25">
      <c r="AU478" t="str">
        <v>Nepal</v>
      </c>
    </row>
    <row r="479" spans="47:47" x14ac:dyDescent="0.25">
      <c r="AU479" t="str">
        <v>Netherlands</v>
      </c>
    </row>
    <row r="480" spans="47:47" x14ac:dyDescent="0.25">
      <c r="AU480" t="str">
        <v>Netherlands</v>
      </c>
    </row>
    <row r="481" spans="47:47" x14ac:dyDescent="0.25">
      <c r="AU481" t="str">
        <v>Netherlands</v>
      </c>
    </row>
    <row r="482" spans="47:47" x14ac:dyDescent="0.25">
      <c r="AU482" t="str">
        <v>Netherlands</v>
      </c>
    </row>
    <row r="483" spans="47:47" x14ac:dyDescent="0.25">
      <c r="AU483" t="str">
        <v>New Caledonia</v>
      </c>
    </row>
    <row r="484" spans="47:47" x14ac:dyDescent="0.25">
      <c r="AU484" t="str">
        <v>New Zealand</v>
      </c>
    </row>
    <row r="485" spans="47:47" x14ac:dyDescent="0.25">
      <c r="AU485" t="str">
        <v>New Zealand</v>
      </c>
    </row>
    <row r="486" spans="47:47" x14ac:dyDescent="0.25">
      <c r="AU486" t="str">
        <v>New Zealand</v>
      </c>
    </row>
    <row r="487" spans="47:47" x14ac:dyDescent="0.25">
      <c r="AU487" t="str">
        <v>New Zealand</v>
      </c>
    </row>
    <row r="488" spans="47:47" x14ac:dyDescent="0.25">
      <c r="AU488" t="str">
        <v>Nicaragua</v>
      </c>
    </row>
    <row r="489" spans="47:47" x14ac:dyDescent="0.25">
      <c r="AU489" t="str">
        <v>Nicaragua</v>
      </c>
    </row>
    <row r="490" spans="47:47" x14ac:dyDescent="0.25">
      <c r="AU490" t="str">
        <v>Nicaragua</v>
      </c>
    </row>
    <row r="491" spans="47:47" x14ac:dyDescent="0.25">
      <c r="AU491" t="str">
        <v>Nicaragua</v>
      </c>
    </row>
    <row r="492" spans="47:47" x14ac:dyDescent="0.25">
      <c r="AU492" t="str">
        <v>Niger</v>
      </c>
    </row>
    <row r="493" spans="47:47" x14ac:dyDescent="0.25">
      <c r="AU493" t="str">
        <v>Niger</v>
      </c>
    </row>
    <row r="494" spans="47:47" x14ac:dyDescent="0.25">
      <c r="AU494" t="str">
        <v>Niger</v>
      </c>
    </row>
    <row r="495" spans="47:47" x14ac:dyDescent="0.25">
      <c r="AU495" t="str">
        <v>Niger</v>
      </c>
    </row>
    <row r="496" spans="47:47" x14ac:dyDescent="0.25">
      <c r="AU496" t="str">
        <v>Nigeria</v>
      </c>
    </row>
    <row r="497" spans="47:47" x14ac:dyDescent="0.25">
      <c r="AU497" t="str">
        <v>Nigeria</v>
      </c>
    </row>
    <row r="498" spans="47:47" x14ac:dyDescent="0.25">
      <c r="AU498" t="str">
        <v>Nigeria</v>
      </c>
    </row>
    <row r="499" spans="47:47" x14ac:dyDescent="0.25">
      <c r="AU499" t="str">
        <v>Nigeria</v>
      </c>
    </row>
    <row r="500" spans="47:47" x14ac:dyDescent="0.25">
      <c r="AU500" t="str">
        <v>North Korea</v>
      </c>
    </row>
    <row r="501" spans="47:47" x14ac:dyDescent="0.25">
      <c r="AU501" t="str">
        <v>North Korea</v>
      </c>
    </row>
    <row r="502" spans="47:47" x14ac:dyDescent="0.25">
      <c r="AU502" t="str">
        <v>North Korea</v>
      </c>
    </row>
    <row r="503" spans="47:47" x14ac:dyDescent="0.25">
      <c r="AU503" t="str">
        <v>North Korea</v>
      </c>
    </row>
    <row r="504" spans="47:47" x14ac:dyDescent="0.25">
      <c r="AU504" t="str">
        <v>North Macedonia</v>
      </c>
    </row>
    <row r="505" spans="47:47" x14ac:dyDescent="0.25">
      <c r="AU505" t="str">
        <v>North Macedonia</v>
      </c>
    </row>
    <row r="506" spans="47:47" x14ac:dyDescent="0.25">
      <c r="AU506" t="str">
        <v>North Macedonia</v>
      </c>
    </row>
    <row r="507" spans="47:47" x14ac:dyDescent="0.25">
      <c r="AU507" t="str">
        <v>North Macedonia</v>
      </c>
    </row>
    <row r="508" spans="47:47" x14ac:dyDescent="0.25">
      <c r="AU508" t="str">
        <v>Norway</v>
      </c>
    </row>
    <row r="509" spans="47:47" x14ac:dyDescent="0.25">
      <c r="AU509" t="str">
        <v>Norway</v>
      </c>
    </row>
    <row r="510" spans="47:47" x14ac:dyDescent="0.25">
      <c r="AU510" t="str">
        <v>Norway</v>
      </c>
    </row>
    <row r="511" spans="47:47" x14ac:dyDescent="0.25">
      <c r="AU511" t="str">
        <v>Norway</v>
      </c>
    </row>
    <row r="512" spans="47:47" x14ac:dyDescent="0.25">
      <c r="AU512" t="str">
        <v>Oman</v>
      </c>
    </row>
    <row r="513" spans="47:47" x14ac:dyDescent="0.25">
      <c r="AU513" t="str">
        <v>Oman</v>
      </c>
    </row>
    <row r="514" spans="47:47" x14ac:dyDescent="0.25">
      <c r="AU514" t="str">
        <v>Oman</v>
      </c>
    </row>
    <row r="515" spans="47:47" x14ac:dyDescent="0.25">
      <c r="AU515" t="str">
        <v>Oman</v>
      </c>
    </row>
    <row r="516" spans="47:47" x14ac:dyDescent="0.25">
      <c r="AU516" t="str">
        <v>Pacific island small states</v>
      </c>
    </row>
    <row r="517" spans="47:47" x14ac:dyDescent="0.25">
      <c r="AU517" t="str">
        <v>Pakistan</v>
      </c>
    </row>
    <row r="518" spans="47:47" x14ac:dyDescent="0.25">
      <c r="AU518" t="str">
        <v>Pakistan</v>
      </c>
    </row>
    <row r="519" spans="47:47" x14ac:dyDescent="0.25">
      <c r="AU519" t="str">
        <v>Pakistan</v>
      </c>
    </row>
    <row r="520" spans="47:47" x14ac:dyDescent="0.25">
      <c r="AU520" t="str">
        <v>Pakistan</v>
      </c>
    </row>
    <row r="521" spans="47:47" x14ac:dyDescent="0.25">
      <c r="AU521" t="str">
        <v>Palau</v>
      </c>
    </row>
    <row r="522" spans="47:47" x14ac:dyDescent="0.25">
      <c r="AU522" t="str">
        <v>Palestine</v>
      </c>
    </row>
    <row r="523" spans="47:47" x14ac:dyDescent="0.25">
      <c r="AU523" t="str">
        <v>Palestine</v>
      </c>
    </row>
    <row r="524" spans="47:47" x14ac:dyDescent="0.25">
      <c r="AU524" t="str">
        <v>Palestine</v>
      </c>
    </row>
    <row r="525" spans="47:47" x14ac:dyDescent="0.25">
      <c r="AU525" t="str">
        <v>Panama</v>
      </c>
    </row>
    <row r="526" spans="47:47" x14ac:dyDescent="0.25">
      <c r="AU526" t="str">
        <v>Panama</v>
      </c>
    </row>
    <row r="527" spans="47:47" x14ac:dyDescent="0.25">
      <c r="AU527" t="str">
        <v>Panama</v>
      </c>
    </row>
    <row r="528" spans="47:47" x14ac:dyDescent="0.25">
      <c r="AU528" t="str">
        <v>Panama</v>
      </c>
    </row>
    <row r="529" spans="47:47" x14ac:dyDescent="0.25">
      <c r="AU529" t="str">
        <v>Papua New Guinea</v>
      </c>
    </row>
    <row r="530" spans="47:47" x14ac:dyDescent="0.25">
      <c r="AU530" t="str">
        <v>Papua New Guinea</v>
      </c>
    </row>
    <row r="531" spans="47:47" x14ac:dyDescent="0.25">
      <c r="AU531" t="str">
        <v>Papua New Guinea</v>
      </c>
    </row>
    <row r="532" spans="47:47" x14ac:dyDescent="0.25">
      <c r="AU532" t="str">
        <v>Papua New Guinea</v>
      </c>
    </row>
    <row r="533" spans="47:47" x14ac:dyDescent="0.25">
      <c r="AU533" t="str">
        <v>Paraguay</v>
      </c>
    </row>
    <row r="534" spans="47:47" x14ac:dyDescent="0.25">
      <c r="AU534" t="str">
        <v>Paraguay</v>
      </c>
    </row>
    <row r="535" spans="47:47" x14ac:dyDescent="0.25">
      <c r="AU535" t="str">
        <v>Paraguay</v>
      </c>
    </row>
    <row r="536" spans="47:47" x14ac:dyDescent="0.25">
      <c r="AU536" t="str">
        <v>Paraguay</v>
      </c>
    </row>
    <row r="537" spans="47:47" x14ac:dyDescent="0.25">
      <c r="AU537" t="str">
        <v>Peru</v>
      </c>
    </row>
    <row r="538" spans="47:47" x14ac:dyDescent="0.25">
      <c r="AU538" t="str">
        <v>Peru</v>
      </c>
    </row>
    <row r="539" spans="47:47" x14ac:dyDescent="0.25">
      <c r="AU539" t="str">
        <v>Peru</v>
      </c>
    </row>
    <row r="540" spans="47:47" x14ac:dyDescent="0.25">
      <c r="AU540" t="str">
        <v>Peru</v>
      </c>
    </row>
    <row r="541" spans="47:47" x14ac:dyDescent="0.25">
      <c r="AU541" t="str">
        <v>Philippines</v>
      </c>
    </row>
    <row r="542" spans="47:47" x14ac:dyDescent="0.25">
      <c r="AU542" t="str">
        <v>Philippines</v>
      </c>
    </row>
    <row r="543" spans="47:47" x14ac:dyDescent="0.25">
      <c r="AU543" t="str">
        <v>Philippines</v>
      </c>
    </row>
    <row r="544" spans="47:47" x14ac:dyDescent="0.25">
      <c r="AU544" t="str">
        <v>Philippines</v>
      </c>
    </row>
    <row r="545" spans="47:47" x14ac:dyDescent="0.25">
      <c r="AU545" t="str">
        <v>Poland</v>
      </c>
    </row>
    <row r="546" spans="47:47" x14ac:dyDescent="0.25">
      <c r="AU546" t="str">
        <v>Poland</v>
      </c>
    </row>
    <row r="547" spans="47:47" x14ac:dyDescent="0.25">
      <c r="AU547" t="str">
        <v>Poland</v>
      </c>
    </row>
    <row r="548" spans="47:47" x14ac:dyDescent="0.25">
      <c r="AU548" t="str">
        <v>Poland</v>
      </c>
    </row>
    <row r="549" spans="47:47" x14ac:dyDescent="0.25">
      <c r="AU549" t="str">
        <v>Portugal</v>
      </c>
    </row>
    <row r="550" spans="47:47" x14ac:dyDescent="0.25">
      <c r="AU550" t="str">
        <v>Portugal</v>
      </c>
    </row>
    <row r="551" spans="47:47" x14ac:dyDescent="0.25">
      <c r="AU551" t="str">
        <v>Portugal</v>
      </c>
    </row>
    <row r="552" spans="47:47" x14ac:dyDescent="0.25">
      <c r="AU552" t="str">
        <v>Portugal</v>
      </c>
    </row>
    <row r="553" spans="47:47" x14ac:dyDescent="0.25">
      <c r="AU553" t="str">
        <v>Puerto Rico</v>
      </c>
    </row>
    <row r="554" spans="47:47" x14ac:dyDescent="0.25">
      <c r="AU554" t="str">
        <v>Puerto Rico</v>
      </c>
    </row>
    <row r="555" spans="47:47" x14ac:dyDescent="0.25">
      <c r="AU555" t="str">
        <v>Qatar</v>
      </c>
    </row>
    <row r="556" spans="47:47" x14ac:dyDescent="0.25">
      <c r="AU556" t="str">
        <v>Qatar</v>
      </c>
    </row>
    <row r="557" spans="47:47" x14ac:dyDescent="0.25">
      <c r="AU557" t="str">
        <v>Qatar</v>
      </c>
    </row>
    <row r="558" spans="47:47" x14ac:dyDescent="0.25">
      <c r="AU558" t="str">
        <v>Qatar</v>
      </c>
    </row>
    <row r="559" spans="47:47" x14ac:dyDescent="0.25">
      <c r="AU559" t="str">
        <v>Romania</v>
      </c>
    </row>
    <row r="560" spans="47:47" x14ac:dyDescent="0.25">
      <c r="AU560" t="str">
        <v>Romania</v>
      </c>
    </row>
    <row r="561" spans="47:47" x14ac:dyDescent="0.25">
      <c r="AU561" t="str">
        <v>Romania</v>
      </c>
    </row>
    <row r="562" spans="47:47" x14ac:dyDescent="0.25">
      <c r="AU562" t="str">
        <v>Romania</v>
      </c>
    </row>
    <row r="563" spans="47:47" x14ac:dyDescent="0.25">
      <c r="AU563" t="str">
        <v>Russia</v>
      </c>
    </row>
    <row r="564" spans="47:47" x14ac:dyDescent="0.25">
      <c r="AU564" t="str">
        <v>Russia</v>
      </c>
    </row>
    <row r="565" spans="47:47" x14ac:dyDescent="0.25">
      <c r="AU565" t="str">
        <v>Russia</v>
      </c>
    </row>
    <row r="566" spans="47:47" x14ac:dyDescent="0.25">
      <c r="AU566" t="str">
        <v>Russia</v>
      </c>
    </row>
    <row r="567" spans="47:47" x14ac:dyDescent="0.25">
      <c r="AU567" t="str">
        <v>Rwanda</v>
      </c>
    </row>
    <row r="568" spans="47:47" x14ac:dyDescent="0.25">
      <c r="AU568" t="str">
        <v>Rwanda</v>
      </c>
    </row>
    <row r="569" spans="47:47" x14ac:dyDescent="0.25">
      <c r="AU569" t="str">
        <v>Rwanda</v>
      </c>
    </row>
    <row r="570" spans="47:47" x14ac:dyDescent="0.25">
      <c r="AU570" t="str">
        <v>Rwanda</v>
      </c>
    </row>
    <row r="571" spans="47:47" x14ac:dyDescent="0.25">
      <c r="AU571" t="str">
        <v>Saint Kitts and Nevis</v>
      </c>
    </row>
    <row r="572" spans="47:47" x14ac:dyDescent="0.25">
      <c r="AU572" t="str">
        <v>Saint Lucia</v>
      </c>
    </row>
    <row r="573" spans="47:47" x14ac:dyDescent="0.25">
      <c r="AU573" t="str">
        <v>Saint Lucia</v>
      </c>
    </row>
    <row r="574" spans="47:47" x14ac:dyDescent="0.25">
      <c r="AU574" t="str">
        <v>Saint Vincent and the Grenadines</v>
      </c>
    </row>
    <row r="575" spans="47:47" x14ac:dyDescent="0.25">
      <c r="AU575" t="str">
        <v>Saint Vincent and the Grenadines</v>
      </c>
    </row>
    <row r="576" spans="47:47" x14ac:dyDescent="0.25">
      <c r="AU576" t="str">
        <v>Samoa</v>
      </c>
    </row>
    <row r="577" spans="47:47" x14ac:dyDescent="0.25">
      <c r="AU577" t="str">
        <v>Samoa</v>
      </c>
    </row>
    <row r="578" spans="47:47" x14ac:dyDescent="0.25">
      <c r="AU578" t="str">
        <v>Samoa</v>
      </c>
    </row>
    <row r="579" spans="47:47" x14ac:dyDescent="0.25">
      <c r="AU579" t="str">
        <v>San Marino</v>
      </c>
    </row>
    <row r="580" spans="47:47" x14ac:dyDescent="0.25">
      <c r="AU580" t="str">
        <v>São Tomé and Príncipe</v>
      </c>
    </row>
    <row r="581" spans="47:47" x14ac:dyDescent="0.25">
      <c r="AU581" t="str">
        <v>São Tomé and Príncipe</v>
      </c>
    </row>
    <row r="582" spans="47:47" x14ac:dyDescent="0.25">
      <c r="AU582" t="str">
        <v>São Tomé and Príncipe</v>
      </c>
    </row>
    <row r="583" spans="47:47" x14ac:dyDescent="0.25">
      <c r="AU583" t="str">
        <v>Saudi Arabia</v>
      </c>
    </row>
    <row r="584" spans="47:47" x14ac:dyDescent="0.25">
      <c r="AU584" t="str">
        <v>Saudi Arabia</v>
      </c>
    </row>
    <row r="585" spans="47:47" x14ac:dyDescent="0.25">
      <c r="AU585" t="str">
        <v>Saudi Arabia</v>
      </c>
    </row>
    <row r="586" spans="47:47" x14ac:dyDescent="0.25">
      <c r="AU586" t="str">
        <v>Saudi Arabia</v>
      </c>
    </row>
    <row r="587" spans="47:47" x14ac:dyDescent="0.25">
      <c r="AU587" t="str">
        <v>Senegal</v>
      </c>
    </row>
    <row r="588" spans="47:47" x14ac:dyDescent="0.25">
      <c r="AU588" t="str">
        <v>Senegal</v>
      </c>
    </row>
    <row r="589" spans="47:47" x14ac:dyDescent="0.25">
      <c r="AU589" t="str">
        <v>Senegal</v>
      </c>
    </row>
    <row r="590" spans="47:47" x14ac:dyDescent="0.25">
      <c r="AU590" t="str">
        <v>Senegal</v>
      </c>
    </row>
    <row r="591" spans="47:47" x14ac:dyDescent="0.25">
      <c r="AU591" t="str">
        <v>Serbia</v>
      </c>
    </row>
    <row r="592" spans="47:47" x14ac:dyDescent="0.25">
      <c r="AU592" t="str">
        <v>Serbia</v>
      </c>
    </row>
    <row r="593" spans="47:47" x14ac:dyDescent="0.25">
      <c r="AU593" t="str">
        <v>Serbia</v>
      </c>
    </row>
    <row r="594" spans="47:47" x14ac:dyDescent="0.25">
      <c r="AU594" t="str">
        <v>Serbia</v>
      </c>
    </row>
    <row r="595" spans="47:47" x14ac:dyDescent="0.25">
      <c r="AU595" t="str">
        <v>Seychelles</v>
      </c>
    </row>
    <row r="596" spans="47:47" x14ac:dyDescent="0.25">
      <c r="AU596" t="str">
        <v>Seychelles</v>
      </c>
    </row>
    <row r="597" spans="47:47" x14ac:dyDescent="0.25">
      <c r="AU597" t="str">
        <v>Seychelles</v>
      </c>
    </row>
    <row r="598" spans="47:47" x14ac:dyDescent="0.25">
      <c r="AU598" t="str">
        <v>Sierra Leone</v>
      </c>
    </row>
    <row r="599" spans="47:47" x14ac:dyDescent="0.25">
      <c r="AU599" t="str">
        <v>Sierra Leone</v>
      </c>
    </row>
    <row r="600" spans="47:47" x14ac:dyDescent="0.25">
      <c r="AU600" t="str">
        <v>Sierra Leone</v>
      </c>
    </row>
    <row r="601" spans="47:47" x14ac:dyDescent="0.25">
      <c r="AU601" t="str">
        <v>Sierra Leone</v>
      </c>
    </row>
    <row r="602" spans="47:47" x14ac:dyDescent="0.25">
      <c r="AU602" t="str">
        <v>Singapore</v>
      </c>
    </row>
    <row r="603" spans="47:47" x14ac:dyDescent="0.25">
      <c r="AU603" t="str">
        <v>Singapore</v>
      </c>
    </row>
    <row r="604" spans="47:47" x14ac:dyDescent="0.25">
      <c r="AU604" t="str">
        <v>Singapore</v>
      </c>
    </row>
    <row r="605" spans="47:47" x14ac:dyDescent="0.25">
      <c r="AU605" t="str">
        <v>Singapore</v>
      </c>
    </row>
    <row r="606" spans="47:47" x14ac:dyDescent="0.25">
      <c r="AU606" t="str">
        <v>Slovakia</v>
      </c>
    </row>
    <row r="607" spans="47:47" x14ac:dyDescent="0.25">
      <c r="AU607" t="str">
        <v>Slovakia</v>
      </c>
    </row>
    <row r="608" spans="47:47" x14ac:dyDescent="0.25">
      <c r="AU608" t="str">
        <v>Slovakia</v>
      </c>
    </row>
    <row r="609" spans="47:47" x14ac:dyDescent="0.25">
      <c r="AU609" t="str">
        <v>Slovakia</v>
      </c>
    </row>
    <row r="610" spans="47:47" x14ac:dyDescent="0.25">
      <c r="AU610" t="str">
        <v>Slovenia</v>
      </c>
    </row>
    <row r="611" spans="47:47" x14ac:dyDescent="0.25">
      <c r="AU611" t="str">
        <v>Slovenia</v>
      </c>
    </row>
    <row r="612" spans="47:47" x14ac:dyDescent="0.25">
      <c r="AU612" t="str">
        <v>Slovenia</v>
      </c>
    </row>
    <row r="613" spans="47:47" x14ac:dyDescent="0.25">
      <c r="AU613" t="str">
        <v>Slovenia</v>
      </c>
    </row>
    <row r="614" spans="47:47" x14ac:dyDescent="0.25">
      <c r="AU614" t="str">
        <v>Solomon Islands</v>
      </c>
    </row>
    <row r="615" spans="47:47" x14ac:dyDescent="0.25">
      <c r="AU615" t="str">
        <v>Solomon Islands</v>
      </c>
    </row>
    <row r="616" spans="47:47" x14ac:dyDescent="0.25">
      <c r="AU616" t="str">
        <v>Solomon Islands</v>
      </c>
    </row>
    <row r="617" spans="47:47" x14ac:dyDescent="0.25">
      <c r="AU617" t="str">
        <v>Somalia</v>
      </c>
    </row>
    <row r="618" spans="47:47" x14ac:dyDescent="0.25">
      <c r="AU618" t="str">
        <v>Somalia</v>
      </c>
    </row>
    <row r="619" spans="47:47" x14ac:dyDescent="0.25">
      <c r="AU619" t="str">
        <v>Somalia</v>
      </c>
    </row>
    <row r="620" spans="47:47" x14ac:dyDescent="0.25">
      <c r="AU620" t="str">
        <v>South Africa</v>
      </c>
    </row>
    <row r="621" spans="47:47" x14ac:dyDescent="0.25">
      <c r="AU621" t="str">
        <v>South Africa</v>
      </c>
    </row>
    <row r="622" spans="47:47" x14ac:dyDescent="0.25">
      <c r="AU622" t="str">
        <v>South Africa</v>
      </c>
    </row>
    <row r="623" spans="47:47" x14ac:dyDescent="0.25">
      <c r="AU623" t="str">
        <v>South Africa</v>
      </c>
    </row>
    <row r="624" spans="47:47" x14ac:dyDescent="0.25">
      <c r="AU624" t="str">
        <v>South Korea</v>
      </c>
    </row>
    <row r="625" spans="47:47" x14ac:dyDescent="0.25">
      <c r="AU625" t="str">
        <v>South Korea</v>
      </c>
    </row>
    <row r="626" spans="47:47" x14ac:dyDescent="0.25">
      <c r="AU626" t="str">
        <v>South Korea</v>
      </c>
    </row>
    <row r="627" spans="47:47" x14ac:dyDescent="0.25">
      <c r="AU627" t="str">
        <v>South Korea</v>
      </c>
    </row>
    <row r="628" spans="47:47" x14ac:dyDescent="0.25">
      <c r="AU628" t="str">
        <v>South Sudan</v>
      </c>
    </row>
    <row r="629" spans="47:47" x14ac:dyDescent="0.25">
      <c r="AU629" t="str">
        <v>South Sudan</v>
      </c>
    </row>
    <row r="630" spans="47:47" x14ac:dyDescent="0.25">
      <c r="AU630" t="str">
        <v>South Sudan</v>
      </c>
    </row>
    <row r="631" spans="47:47" x14ac:dyDescent="0.25">
      <c r="AU631" t="str">
        <v>Spain</v>
      </c>
    </row>
    <row r="632" spans="47:47" x14ac:dyDescent="0.25">
      <c r="AU632" t="str">
        <v>Spain</v>
      </c>
    </row>
    <row r="633" spans="47:47" x14ac:dyDescent="0.25">
      <c r="AU633" t="str">
        <v>Spain</v>
      </c>
    </row>
    <row r="634" spans="47:47" x14ac:dyDescent="0.25">
      <c r="AU634" t="str">
        <v>Spain</v>
      </c>
    </row>
    <row r="635" spans="47:47" x14ac:dyDescent="0.25">
      <c r="AU635" t="str">
        <v>Sri Lanka</v>
      </c>
    </row>
    <row r="636" spans="47:47" x14ac:dyDescent="0.25">
      <c r="AU636" t="str">
        <v>Sri Lanka</v>
      </c>
    </row>
    <row r="637" spans="47:47" x14ac:dyDescent="0.25">
      <c r="AU637" t="str">
        <v>Sri Lanka</v>
      </c>
    </row>
    <row r="638" spans="47:47" x14ac:dyDescent="0.25">
      <c r="AU638" t="str">
        <v>Sri Lanka</v>
      </c>
    </row>
    <row r="639" spans="47:47" x14ac:dyDescent="0.25">
      <c r="AU639" t="str">
        <v>St. Lucia</v>
      </c>
    </row>
    <row r="640" spans="47:47" x14ac:dyDescent="0.25">
      <c r="AU640" t="str">
        <v>St. Vincent and the Grenadines</v>
      </c>
    </row>
    <row r="641" spans="47:47" x14ac:dyDescent="0.25">
      <c r="AU641" t="str">
        <v>Sudan</v>
      </c>
    </row>
    <row r="642" spans="47:47" x14ac:dyDescent="0.25">
      <c r="AU642" t="str">
        <v>Sudan</v>
      </c>
    </row>
    <row r="643" spans="47:47" x14ac:dyDescent="0.25">
      <c r="AU643" t="str">
        <v>Sudan</v>
      </c>
    </row>
    <row r="644" spans="47:47" x14ac:dyDescent="0.25">
      <c r="AU644" t="str">
        <v>Sudan</v>
      </c>
    </row>
    <row r="645" spans="47:47" x14ac:dyDescent="0.25">
      <c r="AU645" t="str">
        <v>Suriname</v>
      </c>
    </row>
    <row r="646" spans="47:47" x14ac:dyDescent="0.25">
      <c r="AU646" t="str">
        <v>Suriname</v>
      </c>
    </row>
    <row r="647" spans="47:47" x14ac:dyDescent="0.25">
      <c r="AU647" t="str">
        <v>Suriname</v>
      </c>
    </row>
    <row r="648" spans="47:47" x14ac:dyDescent="0.25">
      <c r="AU648" t="str">
        <v>Suriname</v>
      </c>
    </row>
    <row r="649" spans="47:47" x14ac:dyDescent="0.25">
      <c r="AU649" t="str">
        <v>Sweden</v>
      </c>
    </row>
    <row r="650" spans="47:47" x14ac:dyDescent="0.25">
      <c r="AU650" t="str">
        <v>Sweden</v>
      </c>
    </row>
    <row r="651" spans="47:47" x14ac:dyDescent="0.25">
      <c r="AU651" t="str">
        <v>Sweden</v>
      </c>
    </row>
    <row r="652" spans="47:47" x14ac:dyDescent="0.25">
      <c r="AU652" t="str">
        <v>Sweden</v>
      </c>
    </row>
    <row r="653" spans="47:47" x14ac:dyDescent="0.25">
      <c r="AU653" t="str">
        <v>Switzerland</v>
      </c>
    </row>
    <row r="654" spans="47:47" x14ac:dyDescent="0.25">
      <c r="AU654" t="str">
        <v>Switzerland</v>
      </c>
    </row>
    <row r="655" spans="47:47" x14ac:dyDescent="0.25">
      <c r="AU655" t="str">
        <v>Switzerland</v>
      </c>
    </row>
    <row r="656" spans="47:47" x14ac:dyDescent="0.25">
      <c r="AU656" t="str">
        <v>Switzerland</v>
      </c>
    </row>
    <row r="657" spans="47:47" x14ac:dyDescent="0.25">
      <c r="AU657" t="str">
        <v>Syria</v>
      </c>
    </row>
    <row r="658" spans="47:47" x14ac:dyDescent="0.25">
      <c r="AU658" t="str">
        <v>Syria</v>
      </c>
    </row>
    <row r="659" spans="47:47" x14ac:dyDescent="0.25">
      <c r="AU659" t="str">
        <v>Syria</v>
      </c>
    </row>
    <row r="660" spans="47:47" x14ac:dyDescent="0.25">
      <c r="AU660" t="str">
        <v>Syria</v>
      </c>
    </row>
    <row r="661" spans="47:47" x14ac:dyDescent="0.25">
      <c r="AU661" t="str">
        <v>Taiwan</v>
      </c>
    </row>
    <row r="662" spans="47:47" x14ac:dyDescent="0.25">
      <c r="AU662" t="str">
        <v>Tajikistan</v>
      </c>
    </row>
    <row r="663" spans="47:47" x14ac:dyDescent="0.25">
      <c r="AU663" t="str">
        <v>Tajikistan</v>
      </c>
    </row>
    <row r="664" spans="47:47" x14ac:dyDescent="0.25">
      <c r="AU664" t="str">
        <v>Tajikistan</v>
      </c>
    </row>
    <row r="665" spans="47:47" x14ac:dyDescent="0.25">
      <c r="AU665" t="str">
        <v>Tajikistan</v>
      </c>
    </row>
    <row r="666" spans="47:47" x14ac:dyDescent="0.25">
      <c r="AU666" t="str">
        <v>Tanzania</v>
      </c>
    </row>
    <row r="667" spans="47:47" x14ac:dyDescent="0.25">
      <c r="AU667" t="str">
        <v>Tanzania</v>
      </c>
    </row>
    <row r="668" spans="47:47" x14ac:dyDescent="0.25">
      <c r="AU668" t="str">
        <v>Tanzania</v>
      </c>
    </row>
    <row r="669" spans="47:47" x14ac:dyDescent="0.25">
      <c r="AU669" t="str">
        <v>Tanzania</v>
      </c>
    </row>
    <row r="670" spans="47:47" x14ac:dyDescent="0.25">
      <c r="AU670" t="str">
        <v>Thailand</v>
      </c>
    </row>
    <row r="671" spans="47:47" x14ac:dyDescent="0.25">
      <c r="AU671" t="str">
        <v>Thailand</v>
      </c>
    </row>
    <row r="672" spans="47:47" x14ac:dyDescent="0.25">
      <c r="AU672" t="str">
        <v>Thailand</v>
      </c>
    </row>
    <row r="673" spans="47:47" x14ac:dyDescent="0.25">
      <c r="AU673" t="str">
        <v>Thailand</v>
      </c>
    </row>
    <row r="674" spans="47:47" x14ac:dyDescent="0.25">
      <c r="AU674" t="str">
        <v>Togo</v>
      </c>
    </row>
    <row r="675" spans="47:47" x14ac:dyDescent="0.25">
      <c r="AU675" t="str">
        <v>Togo</v>
      </c>
    </row>
    <row r="676" spans="47:47" x14ac:dyDescent="0.25">
      <c r="AU676" t="str">
        <v>Togo</v>
      </c>
    </row>
    <row r="677" spans="47:47" x14ac:dyDescent="0.25">
      <c r="AU677" t="str">
        <v>Togo</v>
      </c>
    </row>
    <row r="678" spans="47:47" x14ac:dyDescent="0.25">
      <c r="AU678" t="str">
        <v>Tonga</v>
      </c>
    </row>
    <row r="679" spans="47:47" x14ac:dyDescent="0.25">
      <c r="AU679" t="str">
        <v>Tonga</v>
      </c>
    </row>
    <row r="680" spans="47:47" x14ac:dyDescent="0.25">
      <c r="AU680" t="str">
        <v>Tonga</v>
      </c>
    </row>
    <row r="681" spans="47:47" x14ac:dyDescent="0.25">
      <c r="AU681" t="str">
        <v>Trinidad and Tobago</v>
      </c>
    </row>
    <row r="682" spans="47:47" x14ac:dyDescent="0.25">
      <c r="AU682" t="str">
        <v>Trinidad and Tobago</v>
      </c>
    </row>
    <row r="683" spans="47:47" x14ac:dyDescent="0.25">
      <c r="AU683" t="str">
        <v>Trinidad and Tobago</v>
      </c>
    </row>
    <row r="684" spans="47:47" x14ac:dyDescent="0.25">
      <c r="AU684" t="str">
        <v>Trinidad and Tobago</v>
      </c>
    </row>
    <row r="685" spans="47:47" x14ac:dyDescent="0.25">
      <c r="AU685" t="str">
        <v>Tunisia</v>
      </c>
    </row>
    <row r="686" spans="47:47" x14ac:dyDescent="0.25">
      <c r="AU686" t="str">
        <v>Tunisia</v>
      </c>
    </row>
    <row r="687" spans="47:47" x14ac:dyDescent="0.25">
      <c r="AU687" t="str">
        <v>Tunisia</v>
      </c>
    </row>
    <row r="688" spans="47:47" x14ac:dyDescent="0.25">
      <c r="AU688" t="str">
        <v>Tunisia</v>
      </c>
    </row>
    <row r="689" spans="47:47" x14ac:dyDescent="0.25">
      <c r="AU689" t="str">
        <v>Turkey</v>
      </c>
    </row>
    <row r="690" spans="47:47" x14ac:dyDescent="0.25">
      <c r="AU690" t="str">
        <v>Turkey</v>
      </c>
    </row>
    <row r="691" spans="47:47" x14ac:dyDescent="0.25">
      <c r="AU691" t="str">
        <v>Turkey</v>
      </c>
    </row>
    <row r="692" spans="47:47" x14ac:dyDescent="0.25">
      <c r="AU692" t="str">
        <v>Turkey</v>
      </c>
    </row>
    <row r="693" spans="47:47" x14ac:dyDescent="0.25">
      <c r="AU693" t="str">
        <v>Turkmenistan</v>
      </c>
    </row>
    <row r="694" spans="47:47" x14ac:dyDescent="0.25">
      <c r="AU694" t="str">
        <v>Turkmenistan</v>
      </c>
    </row>
    <row r="695" spans="47:47" x14ac:dyDescent="0.25">
      <c r="AU695" t="str">
        <v>Turkmenistan</v>
      </c>
    </row>
    <row r="696" spans="47:47" x14ac:dyDescent="0.25">
      <c r="AU696" t="str">
        <v>Turkmenistan</v>
      </c>
    </row>
    <row r="697" spans="47:47" x14ac:dyDescent="0.25">
      <c r="AU697" t="str">
        <v>Tuvalu</v>
      </c>
    </row>
    <row r="698" spans="47:47" x14ac:dyDescent="0.25">
      <c r="AU698" t="str">
        <v>Uganda</v>
      </c>
    </row>
    <row r="699" spans="47:47" x14ac:dyDescent="0.25">
      <c r="AU699" t="str">
        <v>Uganda</v>
      </c>
    </row>
    <row r="700" spans="47:47" x14ac:dyDescent="0.25">
      <c r="AU700" t="str">
        <v>Uganda</v>
      </c>
    </row>
    <row r="701" spans="47:47" x14ac:dyDescent="0.25">
      <c r="AU701" t="str">
        <v>Uganda</v>
      </c>
    </row>
    <row r="702" spans="47:47" x14ac:dyDescent="0.25">
      <c r="AU702" t="str">
        <v>Ukraine</v>
      </c>
    </row>
    <row r="703" spans="47:47" x14ac:dyDescent="0.25">
      <c r="AU703" t="str">
        <v>Ukraine</v>
      </c>
    </row>
    <row r="704" spans="47:47" x14ac:dyDescent="0.25">
      <c r="AU704" t="str">
        <v>Ukraine</v>
      </c>
    </row>
    <row r="705" spans="47:47" x14ac:dyDescent="0.25">
      <c r="AU705" t="str">
        <v>Ukraine</v>
      </c>
    </row>
    <row r="706" spans="47:47" x14ac:dyDescent="0.25">
      <c r="AU706" t="str">
        <v>United Arab Emirates</v>
      </c>
    </row>
    <row r="707" spans="47:47" x14ac:dyDescent="0.25">
      <c r="AU707" t="str">
        <v>United Arab Emirates</v>
      </c>
    </row>
    <row r="708" spans="47:47" x14ac:dyDescent="0.25">
      <c r="AU708" t="str">
        <v>United Arab Emirates</v>
      </c>
    </row>
    <row r="709" spans="47:47" x14ac:dyDescent="0.25">
      <c r="AU709" t="str">
        <v>United Arab Emirates</v>
      </c>
    </row>
    <row r="710" spans="47:47" x14ac:dyDescent="0.25">
      <c r="AU710" t="str">
        <v>United Kingdom</v>
      </c>
    </row>
    <row r="711" spans="47:47" x14ac:dyDescent="0.25">
      <c r="AU711" t="str">
        <v>United Kingdom</v>
      </c>
    </row>
    <row r="712" spans="47:47" x14ac:dyDescent="0.25">
      <c r="AU712" t="str">
        <v>United Kingdom</v>
      </c>
    </row>
    <row r="713" spans="47:47" x14ac:dyDescent="0.25">
      <c r="AU713" t="str">
        <v>United Kingdom</v>
      </c>
    </row>
    <row r="714" spans="47:47" x14ac:dyDescent="0.25">
      <c r="AU714" t="str">
        <v>United States</v>
      </c>
    </row>
    <row r="715" spans="47:47" x14ac:dyDescent="0.25">
      <c r="AU715" t="str">
        <v>United States</v>
      </c>
    </row>
    <row r="716" spans="47:47" x14ac:dyDescent="0.25">
      <c r="AU716" t="str">
        <v>United States</v>
      </c>
    </row>
    <row r="717" spans="47:47" x14ac:dyDescent="0.25">
      <c r="AU717" t="str">
        <v>United States</v>
      </c>
    </row>
    <row r="718" spans="47:47" x14ac:dyDescent="0.25">
      <c r="AU718" t="str">
        <v>Uruguay</v>
      </c>
    </row>
    <row r="719" spans="47:47" x14ac:dyDescent="0.25">
      <c r="AU719" t="str">
        <v>Uruguay</v>
      </c>
    </row>
    <row r="720" spans="47:47" x14ac:dyDescent="0.25">
      <c r="AU720" t="str">
        <v>Uruguay</v>
      </c>
    </row>
    <row r="721" spans="47:47" x14ac:dyDescent="0.25">
      <c r="AU721" t="str">
        <v>Uruguay</v>
      </c>
    </row>
    <row r="722" spans="47:47" x14ac:dyDescent="0.25">
      <c r="AU722" t="str">
        <v>Uzbekistan</v>
      </c>
    </row>
    <row r="723" spans="47:47" x14ac:dyDescent="0.25">
      <c r="AU723" t="str">
        <v>Uzbekistan</v>
      </c>
    </row>
    <row r="724" spans="47:47" x14ac:dyDescent="0.25">
      <c r="AU724" t="str">
        <v>Uzbekistan</v>
      </c>
    </row>
    <row r="725" spans="47:47" x14ac:dyDescent="0.25">
      <c r="AU725" t="str">
        <v>Uzbekistan</v>
      </c>
    </row>
    <row r="726" spans="47:47" x14ac:dyDescent="0.25">
      <c r="AU726" t="str">
        <v>Vanuatu</v>
      </c>
    </row>
    <row r="727" spans="47:47" x14ac:dyDescent="0.25">
      <c r="AU727" t="str">
        <v>Vanuatu</v>
      </c>
    </row>
    <row r="728" spans="47:47" x14ac:dyDescent="0.25">
      <c r="AU728" t="str">
        <v>Vanuatu</v>
      </c>
    </row>
    <row r="729" spans="47:47" x14ac:dyDescent="0.25">
      <c r="AU729" t="str">
        <v>Venezuela</v>
      </c>
    </row>
    <row r="730" spans="47:47" x14ac:dyDescent="0.25">
      <c r="AU730" t="str">
        <v>Venezuela</v>
      </c>
    </row>
    <row r="731" spans="47:47" x14ac:dyDescent="0.25">
      <c r="AU731" t="str">
        <v>Venezuela</v>
      </c>
    </row>
    <row r="732" spans="47:47" x14ac:dyDescent="0.25">
      <c r="AU732" t="str">
        <v>Venezuela</v>
      </c>
    </row>
    <row r="733" spans="47:47" x14ac:dyDescent="0.25">
      <c r="AU733" t="str">
        <v>Vietnam</v>
      </c>
    </row>
    <row r="734" spans="47:47" x14ac:dyDescent="0.25">
      <c r="AU734" t="str">
        <v>Vietnam</v>
      </c>
    </row>
    <row r="735" spans="47:47" x14ac:dyDescent="0.25">
      <c r="AU735" t="str">
        <v>Vietnam</v>
      </c>
    </row>
    <row r="736" spans="47:47" x14ac:dyDescent="0.25">
      <c r="AU736" t="str">
        <v>Vietnam</v>
      </c>
    </row>
    <row r="737" spans="47:47" x14ac:dyDescent="0.25">
      <c r="AU737" t="str">
        <v>Virgin Islands (U.S.)</v>
      </c>
    </row>
    <row r="738" spans="47:47" x14ac:dyDescent="0.25">
      <c r="AU738" t="str">
        <v>West Bank</v>
      </c>
    </row>
    <row r="739" spans="47:47" x14ac:dyDescent="0.25">
      <c r="AU739" t="str">
        <v>Yemen</v>
      </c>
    </row>
    <row r="740" spans="47:47" x14ac:dyDescent="0.25">
      <c r="AU740" t="str">
        <v>Yemen</v>
      </c>
    </row>
    <row r="741" spans="47:47" x14ac:dyDescent="0.25">
      <c r="AU741" t="str">
        <v>Yemen</v>
      </c>
    </row>
    <row r="742" spans="47:47" x14ac:dyDescent="0.25">
      <c r="AU742" t="str">
        <v>Yemen</v>
      </c>
    </row>
    <row r="743" spans="47:47" x14ac:dyDescent="0.25">
      <c r="AU743" t="str">
        <v>Zambia</v>
      </c>
    </row>
    <row r="744" spans="47:47" x14ac:dyDescent="0.25">
      <c r="AU744" t="str">
        <v>Zambia</v>
      </c>
    </row>
    <row r="745" spans="47:47" x14ac:dyDescent="0.25">
      <c r="AU745" t="str">
        <v>Zambia</v>
      </c>
    </row>
    <row r="746" spans="47:47" x14ac:dyDescent="0.25">
      <c r="AU746" t="str">
        <v>Zambia</v>
      </c>
    </row>
    <row r="747" spans="47:47" x14ac:dyDescent="0.25">
      <c r="AU747" t="str">
        <v>Zimbabwe</v>
      </c>
    </row>
    <row r="748" spans="47:47" x14ac:dyDescent="0.25">
      <c r="AU748" t="str">
        <v>Zimbabwe</v>
      </c>
    </row>
    <row r="749" spans="47:47" x14ac:dyDescent="0.25">
      <c r="AU749" t="str">
        <v>Zimbabwe</v>
      </c>
    </row>
    <row r="750" spans="47:47" x14ac:dyDescent="0.25">
      <c r="AU750" t="str">
        <v>Zimbabwe</v>
      </c>
    </row>
  </sheetData>
  <sortState xmlns:xlrd2="http://schemas.microsoft.com/office/spreadsheetml/2017/richdata2" ref="AE6:AE15">
    <sortCondition ref="AE6:AE15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DE0C-0ED2-48EA-88E6-E88E457897B0}">
  <dimension ref="A2:B216"/>
  <sheetViews>
    <sheetView topLeftCell="A2" workbookViewId="0">
      <selection activeCell="H1" sqref="H1:J2"/>
    </sheetView>
  </sheetViews>
  <sheetFormatPr defaultRowHeight="15" x14ac:dyDescent="0.25"/>
  <sheetData>
    <row r="2" spans="1:2" x14ac:dyDescent="0.25">
      <c r="A2" t="s">
        <v>293</v>
      </c>
      <c r="B2">
        <v>1</v>
      </c>
    </row>
    <row r="3" spans="1:2" x14ac:dyDescent="0.25">
      <c r="A3" t="s">
        <v>131</v>
      </c>
      <c r="B3">
        <v>2</v>
      </c>
    </row>
    <row r="4" spans="1:2" x14ac:dyDescent="0.25">
      <c r="A4" t="s">
        <v>161</v>
      </c>
      <c r="B4">
        <v>3</v>
      </c>
    </row>
    <row r="5" spans="1:2" x14ac:dyDescent="0.25">
      <c r="A5" t="s">
        <v>72</v>
      </c>
      <c r="B5">
        <v>4</v>
      </c>
    </row>
    <row r="6" spans="1:2" x14ac:dyDescent="0.25">
      <c r="A6" t="s">
        <v>247</v>
      </c>
      <c r="B6">
        <v>5</v>
      </c>
    </row>
    <row r="7" spans="1:2" x14ac:dyDescent="0.25">
      <c r="A7" t="s">
        <v>101</v>
      </c>
      <c r="B7">
        <v>6</v>
      </c>
    </row>
    <row r="8" spans="1:2" x14ac:dyDescent="0.25">
      <c r="A8" t="s">
        <v>93</v>
      </c>
      <c r="B8">
        <v>7</v>
      </c>
    </row>
    <row r="9" spans="1:2" x14ac:dyDescent="0.25">
      <c r="A9" t="s">
        <v>135</v>
      </c>
      <c r="B9">
        <v>8</v>
      </c>
    </row>
    <row r="10" spans="1:2" x14ac:dyDescent="0.25">
      <c r="A10" t="s">
        <v>435</v>
      </c>
      <c r="B10">
        <v>9</v>
      </c>
    </row>
    <row r="11" spans="1:2" x14ac:dyDescent="0.25">
      <c r="A11" t="s">
        <v>26</v>
      </c>
      <c r="B11">
        <v>10</v>
      </c>
    </row>
    <row r="12" spans="1:2" x14ac:dyDescent="0.25">
      <c r="A12" t="s">
        <v>51</v>
      </c>
      <c r="B12">
        <v>11</v>
      </c>
    </row>
    <row r="13" spans="1:2" x14ac:dyDescent="0.25">
      <c r="A13" t="s">
        <v>155</v>
      </c>
      <c r="B13">
        <v>12</v>
      </c>
    </row>
    <row r="14" spans="1:2" x14ac:dyDescent="0.25">
      <c r="A14" t="s">
        <v>104</v>
      </c>
      <c r="B14">
        <v>13</v>
      </c>
    </row>
    <row r="15" spans="1:2" x14ac:dyDescent="0.25">
      <c r="A15" t="s">
        <v>70</v>
      </c>
      <c r="B15">
        <v>14</v>
      </c>
    </row>
    <row r="16" spans="1:2" x14ac:dyDescent="0.25">
      <c r="A16" t="s">
        <v>218</v>
      </c>
      <c r="B16">
        <v>15</v>
      </c>
    </row>
    <row r="17" spans="1:2" x14ac:dyDescent="0.25">
      <c r="A17" t="s">
        <v>111</v>
      </c>
      <c r="B17">
        <v>16</v>
      </c>
    </row>
    <row r="18" spans="1:2" x14ac:dyDescent="0.25">
      <c r="A18" t="s">
        <v>122</v>
      </c>
      <c r="B18">
        <v>17</v>
      </c>
    </row>
    <row r="19" spans="1:2" x14ac:dyDescent="0.25">
      <c r="A19" t="s">
        <v>30</v>
      </c>
      <c r="B19">
        <v>18</v>
      </c>
    </row>
    <row r="20" spans="1:2" x14ac:dyDescent="0.25">
      <c r="A20" t="s">
        <v>200</v>
      </c>
      <c r="B20">
        <v>19</v>
      </c>
    </row>
    <row r="21" spans="1:2" x14ac:dyDescent="0.25">
      <c r="A21" t="s">
        <v>282</v>
      </c>
      <c r="B21">
        <v>20</v>
      </c>
    </row>
    <row r="22" spans="1:2" x14ac:dyDescent="0.25">
      <c r="A22" t="s">
        <v>339</v>
      </c>
      <c r="B22">
        <v>21</v>
      </c>
    </row>
    <row r="23" spans="1:2" x14ac:dyDescent="0.25">
      <c r="A23" t="s">
        <v>211</v>
      </c>
      <c r="B23">
        <v>22</v>
      </c>
    </row>
    <row r="24" spans="1:2" x14ac:dyDescent="0.25">
      <c r="A24" t="s">
        <v>205</v>
      </c>
      <c r="B24">
        <v>23</v>
      </c>
    </row>
    <row r="25" spans="1:2" x14ac:dyDescent="0.25">
      <c r="A25" t="s">
        <v>141</v>
      </c>
      <c r="B25">
        <v>24</v>
      </c>
    </row>
    <row r="26" spans="1:2" x14ac:dyDescent="0.25">
      <c r="A26" t="s">
        <v>194</v>
      </c>
      <c r="B26">
        <v>25</v>
      </c>
    </row>
    <row r="27" spans="1:2" x14ac:dyDescent="0.25">
      <c r="A27" t="s">
        <v>156</v>
      </c>
      <c r="B27">
        <v>26</v>
      </c>
    </row>
    <row r="28" spans="1:2" x14ac:dyDescent="0.25">
      <c r="A28" t="s">
        <v>102</v>
      </c>
      <c r="B28">
        <v>27</v>
      </c>
    </row>
    <row r="29" spans="1:2" x14ac:dyDescent="0.25">
      <c r="A29" t="s">
        <v>125</v>
      </c>
      <c r="B29">
        <v>28</v>
      </c>
    </row>
    <row r="30" spans="1:2" x14ac:dyDescent="0.25">
      <c r="A30" t="s">
        <v>296</v>
      </c>
      <c r="B30">
        <v>29</v>
      </c>
    </row>
    <row r="31" spans="1:2" x14ac:dyDescent="0.25">
      <c r="A31" t="s">
        <v>300</v>
      </c>
      <c r="B31">
        <v>30</v>
      </c>
    </row>
    <row r="32" spans="1:2" x14ac:dyDescent="0.25">
      <c r="A32" t="s">
        <v>1460</v>
      </c>
      <c r="B32">
        <v>31</v>
      </c>
    </row>
    <row r="33" spans="1:2" x14ac:dyDescent="0.25">
      <c r="A33" t="s">
        <v>245</v>
      </c>
      <c r="B33">
        <v>32</v>
      </c>
    </row>
    <row r="34" spans="1:2" x14ac:dyDescent="0.25">
      <c r="A34" t="s">
        <v>249</v>
      </c>
      <c r="B34">
        <v>33</v>
      </c>
    </row>
    <row r="35" spans="1:2" x14ac:dyDescent="0.25">
      <c r="A35" t="s">
        <v>41</v>
      </c>
      <c r="B35">
        <v>34</v>
      </c>
    </row>
    <row r="36" spans="1:2" x14ac:dyDescent="0.25">
      <c r="A36" t="s">
        <v>222</v>
      </c>
      <c r="B36">
        <v>35</v>
      </c>
    </row>
    <row r="37" spans="1:2" x14ac:dyDescent="0.25">
      <c r="A37" t="s">
        <v>2418</v>
      </c>
      <c r="B37">
        <v>36</v>
      </c>
    </row>
    <row r="38" spans="1:2" x14ac:dyDescent="0.25">
      <c r="A38" t="s">
        <v>306</v>
      </c>
      <c r="B38">
        <v>37</v>
      </c>
    </row>
    <row r="39" spans="1:2" x14ac:dyDescent="0.25">
      <c r="A39" t="s">
        <v>305</v>
      </c>
      <c r="B39">
        <v>38</v>
      </c>
    </row>
    <row r="40" spans="1:2" x14ac:dyDescent="0.25">
      <c r="A40" t="s">
        <v>986</v>
      </c>
      <c r="B40">
        <v>39</v>
      </c>
    </row>
    <row r="41" spans="1:2" x14ac:dyDescent="0.25">
      <c r="A41" t="s">
        <v>86</v>
      </c>
      <c r="B41">
        <v>40</v>
      </c>
    </row>
    <row r="42" spans="1:2" x14ac:dyDescent="0.25">
      <c r="A42" t="s">
        <v>133</v>
      </c>
      <c r="B42">
        <v>41</v>
      </c>
    </row>
    <row r="43" spans="1:2" x14ac:dyDescent="0.25">
      <c r="A43" t="s">
        <v>157</v>
      </c>
      <c r="B43">
        <v>42</v>
      </c>
    </row>
    <row r="44" spans="1:2" x14ac:dyDescent="0.25">
      <c r="A44" t="s">
        <v>250</v>
      </c>
      <c r="B44">
        <v>43</v>
      </c>
    </row>
    <row r="45" spans="1:2" x14ac:dyDescent="0.25">
      <c r="A45" t="s">
        <v>246</v>
      </c>
      <c r="B45">
        <v>44</v>
      </c>
    </row>
    <row r="46" spans="1:2" x14ac:dyDescent="0.25">
      <c r="A46" t="s">
        <v>114</v>
      </c>
      <c r="B46">
        <v>45</v>
      </c>
    </row>
    <row r="47" spans="1:2" x14ac:dyDescent="0.25">
      <c r="A47" t="s">
        <v>2339</v>
      </c>
      <c r="B47">
        <v>46</v>
      </c>
    </row>
    <row r="48" spans="1:2" x14ac:dyDescent="0.25">
      <c r="A48" t="s">
        <v>78</v>
      </c>
      <c r="B48">
        <v>47</v>
      </c>
    </row>
    <row r="49" spans="1:2" x14ac:dyDescent="0.25">
      <c r="A49" t="s">
        <v>149</v>
      </c>
      <c r="B49">
        <v>48</v>
      </c>
    </row>
    <row r="50" spans="1:2" x14ac:dyDescent="0.25">
      <c r="A50" t="s">
        <v>62</v>
      </c>
      <c r="B50">
        <v>49</v>
      </c>
    </row>
    <row r="51" spans="1:2" x14ac:dyDescent="0.25">
      <c r="A51" t="s">
        <v>67</v>
      </c>
      <c r="B51">
        <v>50</v>
      </c>
    </row>
    <row r="52" spans="1:2" x14ac:dyDescent="0.25">
      <c r="A52" t="s">
        <v>1187</v>
      </c>
      <c r="B52">
        <v>51</v>
      </c>
    </row>
    <row r="53" spans="1:2" x14ac:dyDescent="0.25">
      <c r="A53" t="s">
        <v>16</v>
      </c>
      <c r="B53">
        <v>52</v>
      </c>
    </row>
    <row r="54" spans="1:2" x14ac:dyDescent="0.25">
      <c r="A54" t="s">
        <v>279</v>
      </c>
      <c r="B54">
        <v>53</v>
      </c>
    </row>
    <row r="55" spans="1:2" x14ac:dyDescent="0.25">
      <c r="A55" t="s">
        <v>168</v>
      </c>
      <c r="B55">
        <v>54</v>
      </c>
    </row>
    <row r="56" spans="1:2" x14ac:dyDescent="0.25">
      <c r="A56" t="s">
        <v>145</v>
      </c>
      <c r="B56">
        <v>55</v>
      </c>
    </row>
    <row r="57" spans="1:2" x14ac:dyDescent="0.25">
      <c r="A57" t="s">
        <v>290</v>
      </c>
      <c r="B57">
        <v>56</v>
      </c>
    </row>
    <row r="58" spans="1:2" x14ac:dyDescent="0.25">
      <c r="A58" t="s">
        <v>692</v>
      </c>
      <c r="B58">
        <v>57</v>
      </c>
    </row>
    <row r="59" spans="1:2" x14ac:dyDescent="0.25">
      <c r="A59" t="s">
        <v>147</v>
      </c>
      <c r="B59">
        <v>58</v>
      </c>
    </row>
    <row r="60" spans="1:2" x14ac:dyDescent="0.25">
      <c r="A60" t="s">
        <v>179</v>
      </c>
      <c r="B60">
        <v>59</v>
      </c>
    </row>
    <row r="61" spans="1:2" x14ac:dyDescent="0.25">
      <c r="A61" t="s">
        <v>215</v>
      </c>
      <c r="B61">
        <v>60</v>
      </c>
    </row>
    <row r="62" spans="1:2" x14ac:dyDescent="0.25">
      <c r="A62" t="s">
        <v>224</v>
      </c>
      <c r="B62">
        <v>61</v>
      </c>
    </row>
    <row r="63" spans="1:2" x14ac:dyDescent="0.25">
      <c r="A63" t="s">
        <v>284</v>
      </c>
      <c r="B63">
        <v>62</v>
      </c>
    </row>
    <row r="64" spans="1:2" x14ac:dyDescent="0.25">
      <c r="A64" t="s">
        <v>65</v>
      </c>
      <c r="B64">
        <v>63</v>
      </c>
    </row>
    <row r="65" spans="1:2" x14ac:dyDescent="0.25">
      <c r="A65" t="s">
        <v>236</v>
      </c>
      <c r="B65">
        <v>64</v>
      </c>
    </row>
    <row r="66" spans="1:2" x14ac:dyDescent="0.25">
      <c r="A66" t="s">
        <v>285</v>
      </c>
      <c r="B66">
        <v>65</v>
      </c>
    </row>
    <row r="67" spans="1:2" x14ac:dyDescent="0.25">
      <c r="A67" t="s">
        <v>835</v>
      </c>
      <c r="B67">
        <v>66</v>
      </c>
    </row>
    <row r="68" spans="1:2" x14ac:dyDescent="0.25">
      <c r="A68" t="s">
        <v>178</v>
      </c>
      <c r="B68">
        <v>67</v>
      </c>
    </row>
    <row r="69" spans="1:2" x14ac:dyDescent="0.25">
      <c r="A69" t="s">
        <v>31</v>
      </c>
      <c r="B69">
        <v>68</v>
      </c>
    </row>
    <row r="70" spans="1:2" x14ac:dyDescent="0.25">
      <c r="A70" t="s">
        <v>61</v>
      </c>
      <c r="B70">
        <v>69</v>
      </c>
    </row>
    <row r="71" spans="1:2" x14ac:dyDescent="0.25">
      <c r="A71" t="s">
        <v>811</v>
      </c>
      <c r="B71">
        <v>70</v>
      </c>
    </row>
    <row r="72" spans="1:2" x14ac:dyDescent="0.25">
      <c r="A72" t="s">
        <v>208</v>
      </c>
      <c r="B72">
        <v>71</v>
      </c>
    </row>
    <row r="73" spans="1:2" x14ac:dyDescent="0.25">
      <c r="A73" t="s">
        <v>283</v>
      </c>
      <c r="B73">
        <v>72</v>
      </c>
    </row>
    <row r="74" spans="1:2" x14ac:dyDescent="0.25">
      <c r="A74" t="s">
        <v>109</v>
      </c>
      <c r="B74">
        <v>73</v>
      </c>
    </row>
    <row r="75" spans="1:2" x14ac:dyDescent="0.25">
      <c r="A75" t="s">
        <v>22</v>
      </c>
      <c r="B75">
        <v>74</v>
      </c>
    </row>
    <row r="76" spans="1:2" x14ac:dyDescent="0.25">
      <c r="A76" t="s">
        <v>240</v>
      </c>
      <c r="B76">
        <v>75</v>
      </c>
    </row>
    <row r="77" spans="1:2" x14ac:dyDescent="0.25">
      <c r="A77" t="s">
        <v>68</v>
      </c>
      <c r="B77">
        <v>76</v>
      </c>
    </row>
    <row r="78" spans="1:2" x14ac:dyDescent="0.25">
      <c r="A78" t="s">
        <v>374</v>
      </c>
      <c r="B78">
        <v>77</v>
      </c>
    </row>
    <row r="79" spans="1:2" x14ac:dyDescent="0.25">
      <c r="A79" t="s">
        <v>130</v>
      </c>
      <c r="B79">
        <v>78</v>
      </c>
    </row>
    <row r="80" spans="1:2" x14ac:dyDescent="0.25">
      <c r="A80" t="s">
        <v>419</v>
      </c>
      <c r="B80">
        <v>79</v>
      </c>
    </row>
    <row r="81" spans="1:2" x14ac:dyDescent="0.25">
      <c r="A81" t="s">
        <v>228</v>
      </c>
      <c r="B81">
        <v>80</v>
      </c>
    </row>
    <row r="82" spans="1:2" x14ac:dyDescent="0.25">
      <c r="A82" t="s">
        <v>292</v>
      </c>
      <c r="B82">
        <v>81</v>
      </c>
    </row>
    <row r="83" spans="1:2" x14ac:dyDescent="0.25">
      <c r="A83" t="s">
        <v>289</v>
      </c>
      <c r="B83">
        <v>82</v>
      </c>
    </row>
    <row r="84" spans="1:2" x14ac:dyDescent="0.25">
      <c r="A84" t="s">
        <v>164</v>
      </c>
      <c r="B84">
        <v>83</v>
      </c>
    </row>
    <row r="85" spans="1:2" x14ac:dyDescent="0.25">
      <c r="A85" t="s">
        <v>261</v>
      </c>
      <c r="B85">
        <v>84</v>
      </c>
    </row>
    <row r="86" spans="1:2" x14ac:dyDescent="0.25">
      <c r="A86" t="s">
        <v>230</v>
      </c>
      <c r="B86">
        <v>85</v>
      </c>
    </row>
    <row r="87" spans="1:2" x14ac:dyDescent="0.25">
      <c r="A87" t="s">
        <v>14</v>
      </c>
      <c r="B87">
        <v>86</v>
      </c>
    </row>
    <row r="88" spans="1:2" x14ac:dyDescent="0.25">
      <c r="A88" t="s">
        <v>92</v>
      </c>
      <c r="B88">
        <v>87</v>
      </c>
    </row>
    <row r="89" spans="1:2" x14ac:dyDescent="0.25">
      <c r="A89" t="s">
        <v>11</v>
      </c>
      <c r="B89">
        <v>88</v>
      </c>
    </row>
    <row r="90" spans="1:2" x14ac:dyDescent="0.25">
      <c r="A90" t="s">
        <v>225</v>
      </c>
      <c r="B90">
        <v>89</v>
      </c>
    </row>
    <row r="91" spans="1:2" x14ac:dyDescent="0.25">
      <c r="A91" t="s">
        <v>191</v>
      </c>
      <c r="B91">
        <v>90</v>
      </c>
    </row>
    <row r="92" spans="1:2" x14ac:dyDescent="0.25">
      <c r="A92" t="s">
        <v>139</v>
      </c>
      <c r="B92">
        <v>91</v>
      </c>
    </row>
    <row r="93" spans="1:2" x14ac:dyDescent="0.25">
      <c r="A93" t="s">
        <v>216</v>
      </c>
      <c r="B93">
        <v>92</v>
      </c>
    </row>
    <row r="94" spans="1:2" x14ac:dyDescent="0.25">
      <c r="A94" t="s">
        <v>20</v>
      </c>
      <c r="B94">
        <v>93</v>
      </c>
    </row>
    <row r="95" spans="1:2" x14ac:dyDescent="0.25">
      <c r="A95" t="s">
        <v>1081</v>
      </c>
      <c r="B95">
        <v>94</v>
      </c>
    </row>
    <row r="96" spans="1:2" x14ac:dyDescent="0.25">
      <c r="A96" t="s">
        <v>56</v>
      </c>
      <c r="B96">
        <v>95</v>
      </c>
    </row>
    <row r="97" spans="1:2" x14ac:dyDescent="0.25">
      <c r="A97" t="s">
        <v>64</v>
      </c>
      <c r="B97">
        <v>96</v>
      </c>
    </row>
    <row r="98" spans="1:2" x14ac:dyDescent="0.25">
      <c r="A98" t="s">
        <v>272</v>
      </c>
      <c r="B98">
        <v>97</v>
      </c>
    </row>
    <row r="99" spans="1:2" x14ac:dyDescent="0.25">
      <c r="A99" t="s">
        <v>196</v>
      </c>
      <c r="B99">
        <v>98</v>
      </c>
    </row>
    <row r="100" spans="1:2" x14ac:dyDescent="0.25">
      <c r="A100" t="s">
        <v>54</v>
      </c>
      <c r="B100">
        <v>99</v>
      </c>
    </row>
    <row r="101" spans="1:2" x14ac:dyDescent="0.25">
      <c r="A101" t="s">
        <v>171</v>
      </c>
      <c r="B101">
        <v>100</v>
      </c>
    </row>
    <row r="102" spans="1:2" x14ac:dyDescent="0.25">
      <c r="A102" t="s">
        <v>120</v>
      </c>
      <c r="B102">
        <v>101</v>
      </c>
    </row>
    <row r="103" spans="1:2" x14ac:dyDescent="0.25">
      <c r="A103" t="s">
        <v>243</v>
      </c>
      <c r="B103">
        <v>102</v>
      </c>
    </row>
    <row r="104" spans="1:2" x14ac:dyDescent="0.25">
      <c r="A104" t="s">
        <v>229</v>
      </c>
      <c r="B104">
        <v>103</v>
      </c>
    </row>
    <row r="105" spans="1:2" x14ac:dyDescent="0.25">
      <c r="A105" t="s">
        <v>95</v>
      </c>
      <c r="B105">
        <v>104</v>
      </c>
    </row>
    <row r="106" spans="1:2" x14ac:dyDescent="0.25">
      <c r="A106" t="s">
        <v>199</v>
      </c>
      <c r="B106">
        <v>105</v>
      </c>
    </row>
    <row r="107" spans="1:2" x14ac:dyDescent="0.25">
      <c r="A107" t="s">
        <v>231</v>
      </c>
      <c r="B107">
        <v>106</v>
      </c>
    </row>
    <row r="108" spans="1:2" x14ac:dyDescent="0.25">
      <c r="A108" t="s">
        <v>74</v>
      </c>
      <c r="B108">
        <v>107</v>
      </c>
    </row>
    <row r="109" spans="1:2" x14ac:dyDescent="0.25">
      <c r="A109" t="s">
        <v>188</v>
      </c>
      <c r="B109">
        <v>108</v>
      </c>
    </row>
    <row r="110" spans="1:2" x14ac:dyDescent="0.25">
      <c r="A110" t="s">
        <v>276</v>
      </c>
      <c r="B110">
        <v>109</v>
      </c>
    </row>
    <row r="111" spans="1:2" x14ac:dyDescent="0.25">
      <c r="A111" t="s">
        <v>287</v>
      </c>
      <c r="B111">
        <v>110</v>
      </c>
    </row>
    <row r="112" spans="1:2" x14ac:dyDescent="0.25">
      <c r="A112" t="s">
        <v>159</v>
      </c>
      <c r="B112">
        <v>111</v>
      </c>
    </row>
    <row r="113" spans="1:2" x14ac:dyDescent="0.25">
      <c r="A113" t="s">
        <v>76</v>
      </c>
      <c r="B113">
        <v>112</v>
      </c>
    </row>
    <row r="114" spans="1:2" x14ac:dyDescent="0.25">
      <c r="A114" t="s">
        <v>45</v>
      </c>
      <c r="B114">
        <v>113</v>
      </c>
    </row>
    <row r="115" spans="1:2" x14ac:dyDescent="0.25">
      <c r="A115" t="s">
        <v>771</v>
      </c>
      <c r="B115">
        <v>114</v>
      </c>
    </row>
    <row r="116" spans="1:2" x14ac:dyDescent="0.25">
      <c r="A116" t="s">
        <v>288</v>
      </c>
      <c r="B116">
        <v>115</v>
      </c>
    </row>
    <row r="117" spans="1:2" x14ac:dyDescent="0.25">
      <c r="A117" t="s">
        <v>281</v>
      </c>
      <c r="B117">
        <v>116</v>
      </c>
    </row>
    <row r="118" spans="1:2" x14ac:dyDescent="0.25">
      <c r="A118" t="s">
        <v>112</v>
      </c>
      <c r="B118">
        <v>117</v>
      </c>
    </row>
    <row r="119" spans="1:2" x14ac:dyDescent="0.25">
      <c r="A119" t="s">
        <v>152</v>
      </c>
      <c r="B119">
        <v>118</v>
      </c>
    </row>
    <row r="120" spans="1:2" x14ac:dyDescent="0.25">
      <c r="A120" t="s">
        <v>301</v>
      </c>
      <c r="B120">
        <v>119</v>
      </c>
    </row>
    <row r="121" spans="1:2" x14ac:dyDescent="0.25">
      <c r="A121" t="s">
        <v>57</v>
      </c>
      <c r="B121">
        <v>120</v>
      </c>
    </row>
    <row r="122" spans="1:2" x14ac:dyDescent="0.25">
      <c r="A122" t="s">
        <v>175</v>
      </c>
      <c r="B122">
        <v>121</v>
      </c>
    </row>
    <row r="123" spans="1:2" x14ac:dyDescent="0.25">
      <c r="A123" t="s">
        <v>271</v>
      </c>
      <c r="B123">
        <v>122</v>
      </c>
    </row>
    <row r="124" spans="1:2" x14ac:dyDescent="0.25">
      <c r="A124" t="s">
        <v>128</v>
      </c>
      <c r="B124">
        <v>123</v>
      </c>
    </row>
    <row r="125" spans="1:2" x14ac:dyDescent="0.25">
      <c r="A125" t="s">
        <v>137</v>
      </c>
      <c r="B125">
        <v>124</v>
      </c>
    </row>
    <row r="126" spans="1:2" x14ac:dyDescent="0.25">
      <c r="A126" t="s">
        <v>227</v>
      </c>
      <c r="B126">
        <v>125</v>
      </c>
    </row>
    <row r="127" spans="1:2" x14ac:dyDescent="0.25">
      <c r="A127" t="s">
        <v>150</v>
      </c>
      <c r="B127">
        <v>126</v>
      </c>
    </row>
    <row r="128" spans="1:2" x14ac:dyDescent="0.25">
      <c r="A128" t="s">
        <v>332</v>
      </c>
      <c r="B128">
        <v>127</v>
      </c>
    </row>
    <row r="129" spans="1:2" x14ac:dyDescent="0.25">
      <c r="A129" t="s">
        <v>166</v>
      </c>
      <c r="B129">
        <v>128</v>
      </c>
    </row>
    <row r="130" spans="1:2" x14ac:dyDescent="0.25">
      <c r="A130" t="s">
        <v>96</v>
      </c>
      <c r="B130">
        <v>129</v>
      </c>
    </row>
    <row r="131" spans="1:2" x14ac:dyDescent="0.25">
      <c r="A131" t="s">
        <v>203</v>
      </c>
      <c r="B131">
        <v>130</v>
      </c>
    </row>
    <row r="132" spans="1:2" x14ac:dyDescent="0.25">
      <c r="A132" t="s">
        <v>294</v>
      </c>
      <c r="B132">
        <v>131</v>
      </c>
    </row>
    <row r="133" spans="1:2" x14ac:dyDescent="0.25">
      <c r="A133" t="s">
        <v>239</v>
      </c>
      <c r="B133">
        <v>132</v>
      </c>
    </row>
    <row r="134" spans="1:2" x14ac:dyDescent="0.25">
      <c r="A134" t="s">
        <v>238</v>
      </c>
      <c r="B134">
        <v>133</v>
      </c>
    </row>
    <row r="135" spans="1:2" x14ac:dyDescent="0.25">
      <c r="A135" t="s">
        <v>206</v>
      </c>
      <c r="B135">
        <v>134</v>
      </c>
    </row>
    <row r="136" spans="1:2" x14ac:dyDescent="0.25">
      <c r="A136" t="s">
        <v>241</v>
      </c>
      <c r="B136">
        <v>135</v>
      </c>
    </row>
    <row r="137" spans="1:2" x14ac:dyDescent="0.25">
      <c r="A137" t="s">
        <v>24</v>
      </c>
      <c r="B137">
        <v>136</v>
      </c>
    </row>
    <row r="138" spans="1:2" x14ac:dyDescent="0.25">
      <c r="A138" t="s">
        <v>421</v>
      </c>
      <c r="B138">
        <v>137</v>
      </c>
    </row>
    <row r="139" spans="1:2" x14ac:dyDescent="0.25">
      <c r="A139" t="s">
        <v>35</v>
      </c>
      <c r="B139">
        <v>138</v>
      </c>
    </row>
    <row r="140" spans="1:2" x14ac:dyDescent="0.25">
      <c r="A140" t="s">
        <v>220</v>
      </c>
      <c r="B140">
        <v>139</v>
      </c>
    </row>
    <row r="141" spans="1:2" x14ac:dyDescent="0.25">
      <c r="A141" t="s">
        <v>303</v>
      </c>
      <c r="B141">
        <v>140</v>
      </c>
    </row>
    <row r="142" spans="1:2" x14ac:dyDescent="0.25">
      <c r="A142" t="s">
        <v>266</v>
      </c>
      <c r="B142">
        <v>141</v>
      </c>
    </row>
    <row r="143" spans="1:2" x14ac:dyDescent="0.25">
      <c r="A143" t="s">
        <v>744</v>
      </c>
      <c r="B143">
        <v>142</v>
      </c>
    </row>
    <row r="144" spans="1:2" x14ac:dyDescent="0.25">
      <c r="A144" t="s">
        <v>148</v>
      </c>
      <c r="B144">
        <v>143</v>
      </c>
    </row>
    <row r="145" spans="1:2" x14ac:dyDescent="0.25">
      <c r="A145" t="s">
        <v>9</v>
      </c>
      <c r="B145">
        <v>144</v>
      </c>
    </row>
    <row r="146" spans="1:2" x14ac:dyDescent="0.25">
      <c r="A146" t="s">
        <v>106</v>
      </c>
      <c r="B146">
        <v>145</v>
      </c>
    </row>
    <row r="147" spans="1:2" x14ac:dyDescent="0.25">
      <c r="A147" t="s">
        <v>1894</v>
      </c>
      <c r="B147">
        <v>146</v>
      </c>
    </row>
    <row r="148" spans="1:2" x14ac:dyDescent="0.25">
      <c r="A148" t="s">
        <v>269</v>
      </c>
      <c r="B148">
        <v>147</v>
      </c>
    </row>
    <row r="149" spans="1:2" x14ac:dyDescent="0.25">
      <c r="A149" t="s">
        <v>127</v>
      </c>
      <c r="B149">
        <v>148</v>
      </c>
    </row>
    <row r="150" spans="1:2" x14ac:dyDescent="0.25">
      <c r="A150" t="s">
        <v>190</v>
      </c>
      <c r="B150">
        <v>149</v>
      </c>
    </row>
    <row r="151" spans="1:2" x14ac:dyDescent="0.25">
      <c r="A151" t="s">
        <v>105</v>
      </c>
      <c r="B151">
        <v>150</v>
      </c>
    </row>
    <row r="152" spans="1:2" x14ac:dyDescent="0.25">
      <c r="A152" t="s">
        <v>254</v>
      </c>
      <c r="B152">
        <v>151</v>
      </c>
    </row>
    <row r="153" spans="1:2" x14ac:dyDescent="0.25">
      <c r="A153" t="s">
        <v>177</v>
      </c>
      <c r="B153">
        <v>152</v>
      </c>
    </row>
    <row r="154" spans="1:2" x14ac:dyDescent="0.25">
      <c r="A154" t="s">
        <v>154</v>
      </c>
      <c r="B154">
        <v>153</v>
      </c>
    </row>
    <row r="155" spans="1:2" x14ac:dyDescent="0.25">
      <c r="A155" t="s">
        <v>193</v>
      </c>
      <c r="B155">
        <v>154</v>
      </c>
    </row>
    <row r="156" spans="1:2" x14ac:dyDescent="0.25">
      <c r="A156" t="s">
        <v>73</v>
      </c>
      <c r="B156">
        <v>155</v>
      </c>
    </row>
    <row r="157" spans="1:2" x14ac:dyDescent="0.25">
      <c r="A157" t="s">
        <v>82</v>
      </c>
      <c r="B157">
        <v>156</v>
      </c>
    </row>
    <row r="158" spans="1:2" x14ac:dyDescent="0.25">
      <c r="A158" t="s">
        <v>409</v>
      </c>
      <c r="B158">
        <v>157</v>
      </c>
    </row>
    <row r="159" spans="1:2" x14ac:dyDescent="0.25">
      <c r="A159" t="s">
        <v>80</v>
      </c>
      <c r="B159">
        <v>158</v>
      </c>
    </row>
    <row r="160" spans="1:2" x14ac:dyDescent="0.25">
      <c r="A160" t="s">
        <v>100</v>
      </c>
      <c r="B160">
        <v>159</v>
      </c>
    </row>
    <row r="161" spans="1:2" x14ac:dyDescent="0.25">
      <c r="A161" t="s">
        <v>103</v>
      </c>
      <c r="B161">
        <v>160</v>
      </c>
    </row>
    <row r="162" spans="1:2" x14ac:dyDescent="0.25">
      <c r="A162" t="s">
        <v>265</v>
      </c>
      <c r="B162">
        <v>161</v>
      </c>
    </row>
    <row r="163" spans="1:2" x14ac:dyDescent="0.25">
      <c r="A163" t="s">
        <v>97</v>
      </c>
      <c r="B163">
        <v>162</v>
      </c>
    </row>
    <row r="164" spans="1:2" x14ac:dyDescent="0.25">
      <c r="A164" t="s">
        <v>185</v>
      </c>
      <c r="B164">
        <v>163</v>
      </c>
    </row>
    <row r="165" spans="1:2" x14ac:dyDescent="0.25">
      <c r="A165" t="s">
        <v>143</v>
      </c>
      <c r="B165">
        <v>164</v>
      </c>
    </row>
    <row r="166" spans="1:2" x14ac:dyDescent="0.25">
      <c r="A166" t="s">
        <v>197</v>
      </c>
      <c r="B166">
        <v>165</v>
      </c>
    </row>
    <row r="167" spans="1:2" x14ac:dyDescent="0.25">
      <c r="A167" t="s">
        <v>85</v>
      </c>
      <c r="B167">
        <v>166</v>
      </c>
    </row>
    <row r="168" spans="1:2" x14ac:dyDescent="0.25">
      <c r="A168" t="s">
        <v>234</v>
      </c>
      <c r="B168">
        <v>167</v>
      </c>
    </row>
    <row r="169" spans="1:2" x14ac:dyDescent="0.25">
      <c r="A169" t="s">
        <v>81</v>
      </c>
      <c r="B169">
        <v>168</v>
      </c>
    </row>
    <row r="170" spans="1:2" x14ac:dyDescent="0.25">
      <c r="A170" t="s">
        <v>277</v>
      </c>
      <c r="B170">
        <v>169</v>
      </c>
    </row>
    <row r="171" spans="1:2" x14ac:dyDescent="0.25">
      <c r="A171" t="s">
        <v>116</v>
      </c>
      <c r="B171">
        <v>170</v>
      </c>
    </row>
    <row r="172" spans="1:2" x14ac:dyDescent="0.25">
      <c r="A172" t="s">
        <v>119</v>
      </c>
      <c r="B172">
        <v>171</v>
      </c>
    </row>
    <row r="173" spans="1:2" x14ac:dyDescent="0.25">
      <c r="A173" t="s">
        <v>295</v>
      </c>
      <c r="B173">
        <v>172</v>
      </c>
    </row>
    <row r="174" spans="1:2" x14ac:dyDescent="0.25">
      <c r="A174" t="s">
        <v>23</v>
      </c>
      <c r="B174">
        <v>173</v>
      </c>
    </row>
    <row r="175" spans="1:2" x14ac:dyDescent="0.25">
      <c r="A175" t="s">
        <v>91</v>
      </c>
      <c r="B175">
        <v>174</v>
      </c>
    </row>
    <row r="176" spans="1:2" x14ac:dyDescent="0.25">
      <c r="A176" t="s">
        <v>49</v>
      </c>
      <c r="B176">
        <v>175</v>
      </c>
    </row>
    <row r="177" spans="1:2" x14ac:dyDescent="0.25">
      <c r="A177" t="s">
        <v>258</v>
      </c>
      <c r="B177">
        <v>176</v>
      </c>
    </row>
    <row r="178" spans="1:2" x14ac:dyDescent="0.25">
      <c r="A178" t="s">
        <v>309</v>
      </c>
      <c r="B178">
        <v>177</v>
      </c>
    </row>
    <row r="179" spans="1:2" x14ac:dyDescent="0.25">
      <c r="A179" t="s">
        <v>189</v>
      </c>
      <c r="B179">
        <v>178</v>
      </c>
    </row>
    <row r="180" spans="1:2" x14ac:dyDescent="0.25">
      <c r="A180" t="s">
        <v>43</v>
      </c>
      <c r="B180">
        <v>179</v>
      </c>
    </row>
    <row r="181" spans="1:2" x14ac:dyDescent="0.25">
      <c r="A181" t="s">
        <v>307</v>
      </c>
      <c r="B181">
        <v>180</v>
      </c>
    </row>
    <row r="182" spans="1:2" x14ac:dyDescent="0.25">
      <c r="A182" t="s">
        <v>59</v>
      </c>
      <c r="B182">
        <v>181</v>
      </c>
    </row>
    <row r="183" spans="1:2" x14ac:dyDescent="0.25">
      <c r="A183" t="s">
        <v>140</v>
      </c>
      <c r="B183">
        <v>182</v>
      </c>
    </row>
    <row r="184" spans="1:2" x14ac:dyDescent="0.25">
      <c r="A184" t="s">
        <v>1794</v>
      </c>
      <c r="B184">
        <v>183</v>
      </c>
    </row>
    <row r="185" spans="1:2" x14ac:dyDescent="0.25">
      <c r="A185" t="s">
        <v>1922</v>
      </c>
      <c r="B185">
        <v>184</v>
      </c>
    </row>
    <row r="186" spans="1:2" x14ac:dyDescent="0.25">
      <c r="A186" t="s">
        <v>278</v>
      </c>
      <c r="B186">
        <v>185</v>
      </c>
    </row>
    <row r="187" spans="1:2" x14ac:dyDescent="0.25">
      <c r="A187" t="s">
        <v>210</v>
      </c>
      <c r="B187">
        <v>186</v>
      </c>
    </row>
    <row r="188" spans="1:2" x14ac:dyDescent="0.25">
      <c r="A188" t="s">
        <v>18</v>
      </c>
      <c r="B188">
        <v>187</v>
      </c>
    </row>
    <row r="189" spans="1:2" x14ac:dyDescent="0.25">
      <c r="A189" t="s">
        <v>6</v>
      </c>
      <c r="B189">
        <v>188</v>
      </c>
    </row>
    <row r="190" spans="1:2" x14ac:dyDescent="0.25">
      <c r="A190" t="s">
        <v>259</v>
      </c>
      <c r="B190">
        <v>189</v>
      </c>
    </row>
    <row r="191" spans="1:2" x14ac:dyDescent="0.25">
      <c r="A191" t="s">
        <v>412</v>
      </c>
      <c r="B191">
        <v>190</v>
      </c>
    </row>
    <row r="192" spans="1:2" x14ac:dyDescent="0.25">
      <c r="A192" t="s">
        <v>213</v>
      </c>
      <c r="B192">
        <v>191</v>
      </c>
    </row>
    <row r="193" spans="1:2" x14ac:dyDescent="0.25">
      <c r="A193" t="s">
        <v>274</v>
      </c>
      <c r="B193">
        <v>192</v>
      </c>
    </row>
    <row r="194" spans="1:2" x14ac:dyDescent="0.25">
      <c r="A194" t="s">
        <v>117</v>
      </c>
      <c r="B194">
        <v>193</v>
      </c>
    </row>
    <row r="195" spans="1:2" x14ac:dyDescent="0.25">
      <c r="A195" t="s">
        <v>267</v>
      </c>
      <c r="B195">
        <v>194</v>
      </c>
    </row>
    <row r="196" spans="1:2" x14ac:dyDescent="0.25">
      <c r="A196" t="s">
        <v>170</v>
      </c>
      <c r="B196">
        <v>195</v>
      </c>
    </row>
    <row r="197" spans="1:2" x14ac:dyDescent="0.25">
      <c r="A197" t="s">
        <v>107</v>
      </c>
      <c r="B197">
        <v>196</v>
      </c>
    </row>
    <row r="198" spans="1:2" x14ac:dyDescent="0.25">
      <c r="A198" t="s">
        <v>173</v>
      </c>
      <c r="B198">
        <v>197</v>
      </c>
    </row>
    <row r="199" spans="1:2" x14ac:dyDescent="0.25">
      <c r="A199" t="s">
        <v>89</v>
      </c>
      <c r="B199">
        <v>198</v>
      </c>
    </row>
    <row r="200" spans="1:2" x14ac:dyDescent="0.25">
      <c r="A200" t="s">
        <v>162</v>
      </c>
      <c r="B200">
        <v>199</v>
      </c>
    </row>
    <row r="201" spans="1:2" x14ac:dyDescent="0.25">
      <c r="A201" t="s">
        <v>223</v>
      </c>
      <c r="B201">
        <v>200</v>
      </c>
    </row>
    <row r="202" spans="1:2" x14ac:dyDescent="0.25">
      <c r="A202" t="s">
        <v>263</v>
      </c>
      <c r="B202">
        <v>201</v>
      </c>
    </row>
    <row r="203" spans="1:2" x14ac:dyDescent="0.25">
      <c r="A203" t="s">
        <v>172</v>
      </c>
      <c r="B203">
        <v>202</v>
      </c>
    </row>
    <row r="204" spans="1:2" x14ac:dyDescent="0.25">
      <c r="A204" t="s">
        <v>38</v>
      </c>
      <c r="B204">
        <v>203</v>
      </c>
    </row>
    <row r="205" spans="1:2" x14ac:dyDescent="0.25">
      <c r="A205" t="s">
        <v>33</v>
      </c>
      <c r="B205">
        <v>204</v>
      </c>
    </row>
    <row r="206" spans="1:2" x14ac:dyDescent="0.25">
      <c r="A206" t="s">
        <v>47</v>
      </c>
      <c r="B206">
        <v>205</v>
      </c>
    </row>
    <row r="207" spans="1:2" x14ac:dyDescent="0.25">
      <c r="A207" t="s">
        <v>99</v>
      </c>
      <c r="B207">
        <v>206</v>
      </c>
    </row>
    <row r="208" spans="1:2" x14ac:dyDescent="0.25">
      <c r="A208" t="s">
        <v>181</v>
      </c>
      <c r="B208">
        <v>207</v>
      </c>
    </row>
    <row r="209" spans="1:2" x14ac:dyDescent="0.25">
      <c r="A209" t="s">
        <v>233</v>
      </c>
      <c r="B209">
        <v>208</v>
      </c>
    </row>
    <row r="210" spans="1:2" x14ac:dyDescent="0.25">
      <c r="A210" t="s">
        <v>202</v>
      </c>
      <c r="B210">
        <v>209</v>
      </c>
    </row>
    <row r="211" spans="1:2" x14ac:dyDescent="0.25">
      <c r="A211" t="s">
        <v>183</v>
      </c>
      <c r="B211">
        <v>210</v>
      </c>
    </row>
    <row r="212" spans="1:2" x14ac:dyDescent="0.25">
      <c r="A212" t="s">
        <v>1106</v>
      </c>
      <c r="B212">
        <v>211</v>
      </c>
    </row>
    <row r="213" spans="1:2" x14ac:dyDescent="0.25">
      <c r="A213" t="s">
        <v>2602</v>
      </c>
      <c r="B213">
        <v>212</v>
      </c>
    </row>
    <row r="214" spans="1:2" x14ac:dyDescent="0.25">
      <c r="A214" t="s">
        <v>298</v>
      </c>
      <c r="B214">
        <v>213</v>
      </c>
    </row>
    <row r="215" spans="1:2" x14ac:dyDescent="0.25">
      <c r="A215" t="s">
        <v>252</v>
      </c>
      <c r="B215">
        <v>214</v>
      </c>
    </row>
    <row r="216" spans="1:2" x14ac:dyDescent="0.25">
      <c r="A216" t="s">
        <v>264</v>
      </c>
      <c r="B216">
        <v>215</v>
      </c>
    </row>
  </sheetData>
  <sortState xmlns:xlrd2="http://schemas.microsoft.com/office/spreadsheetml/2017/richdata2" ref="A2:A216">
    <sortCondition ref="A2:A21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3FF4-CC73-418B-AFDB-9C6A49909812}">
  <dimension ref="A1:O240"/>
  <sheetViews>
    <sheetView topLeftCell="A203" workbookViewId="0">
      <selection activeCell="A21" sqref="A21"/>
    </sheetView>
  </sheetViews>
  <sheetFormatPr defaultRowHeight="15" x14ac:dyDescent="0.25"/>
  <cols>
    <col min="1" max="1" width="47" bestFit="1" customWidth="1"/>
    <col min="2" max="2" width="13" bestFit="1" customWidth="1"/>
    <col min="3" max="3" width="30.7109375" bestFit="1" customWidth="1"/>
    <col min="4" max="4" width="7.7109375" bestFit="1" customWidth="1"/>
  </cols>
  <sheetData>
    <row r="1" spans="1:15" x14ac:dyDescent="0.25">
      <c r="A1" t="s">
        <v>2628</v>
      </c>
      <c r="B1" t="s">
        <v>2625</v>
      </c>
      <c r="C1" t="s">
        <v>311</v>
      </c>
      <c r="D1" t="s">
        <v>0</v>
      </c>
    </row>
    <row r="2" spans="1:15" x14ac:dyDescent="0.25">
      <c r="A2" t="s">
        <v>133</v>
      </c>
      <c r="B2">
        <v>1409670000</v>
      </c>
      <c r="C2" t="str">
        <f>_xlfn.XLOOKUP(List_of_countries_and_territories_by_total_population[[#This Row],[Location]],Comparison!$AS$5:$AS$219,Comparison!$AS$5:$AS$219,"FIX MISSING")</f>
        <v>China</v>
      </c>
      <c r="D2">
        <f>RANK(List_of_countries_and_territories_by_total_population[[#This Row],[Population]],List_of_countries_and_territories_by_total_population[Population])</f>
        <v>1</v>
      </c>
    </row>
    <row r="3" spans="1:15" x14ac:dyDescent="0.25">
      <c r="A3" t="s">
        <v>225</v>
      </c>
      <c r="B3">
        <v>1404910000</v>
      </c>
      <c r="C3" t="str">
        <f>_xlfn.XLOOKUP(List_of_countries_and_territories_by_total_population[[#This Row],[Location]],Comparison!$AS$5:$AS$219,Comparison!$AS$5:$AS$219,"FIX MISSING")</f>
        <v>India</v>
      </c>
      <c r="D3">
        <f>RANK(List_of_countries_and_territories_by_total_population[[#This Row],[Population]],List_of_countries_and_territories_by_total_population[Population])</f>
        <v>2</v>
      </c>
    </row>
    <row r="4" spans="1:15" x14ac:dyDescent="0.25">
      <c r="A4" t="s">
        <v>47</v>
      </c>
      <c r="B4">
        <v>335893238</v>
      </c>
      <c r="C4" t="str">
        <f>_xlfn.XLOOKUP(List_of_countries_and_territories_by_total_population[[#This Row],[Location]],Comparison!$AS$5:$AS$219,Comparison!$AS$5:$AS$219,"FIX MISSING")</f>
        <v>United States</v>
      </c>
      <c r="D4">
        <f>RANK(List_of_countries_and_territories_by_total_population[[#This Row],[Population]],List_of_countries_and_territories_by_total_population[Population])</f>
        <v>3</v>
      </c>
    </row>
    <row r="5" spans="1:15" x14ac:dyDescent="0.25">
      <c r="A5" t="s">
        <v>191</v>
      </c>
      <c r="B5">
        <v>282477584</v>
      </c>
      <c r="C5" t="str">
        <f>_xlfn.XLOOKUP(List_of_countries_and_territories_by_total_population[[#This Row],[Location]],Comparison!$AS$5:$AS$219,Comparison!$AS$5:$AS$219,"FIX MISSING")</f>
        <v>Indonesia</v>
      </c>
      <c r="D5">
        <f>RANK(List_of_countries_and_territories_by_total_population[[#This Row],[Population]],List_of_countries_and_territories_by_total_population[Population])</f>
        <v>4</v>
      </c>
      <c r="O5" s="2">
        <v>1409670000</v>
      </c>
    </row>
    <row r="6" spans="1:15" x14ac:dyDescent="0.25">
      <c r="A6" t="s">
        <v>269</v>
      </c>
      <c r="B6">
        <v>241499431</v>
      </c>
      <c r="C6" t="str">
        <f>_xlfn.XLOOKUP(List_of_countries_and_territories_by_total_population[[#This Row],[Location]],Comparison!$AS$5:$AS$219,Comparison!$AS$5:$AS$219,"FIX MISSING")</f>
        <v>Pakistan</v>
      </c>
      <c r="D6">
        <f>RANK(List_of_countries_and_territories_by_total_population[[#This Row],[Population]],List_of_countries_and_territories_by_total_population[Population])</f>
        <v>5</v>
      </c>
      <c r="O6" s="3">
        <v>1404910000</v>
      </c>
    </row>
    <row r="7" spans="1:15" x14ac:dyDescent="0.25">
      <c r="A7" t="s">
        <v>266</v>
      </c>
      <c r="B7">
        <v>223800000</v>
      </c>
      <c r="C7" t="str">
        <f>_xlfn.XLOOKUP(List_of_countries_and_territories_by_total_population[[#This Row],[Location]],Comparison!$AS$5:$AS$219,Comparison!$AS$5:$AS$219,"FIX MISSING")</f>
        <v>Nigeria</v>
      </c>
      <c r="D7">
        <f>RANK(List_of_countries_and_territories_by_total_population[[#This Row],[Population]],List_of_countries_and_territories_by_total_population[Population])</f>
        <v>6</v>
      </c>
    </row>
    <row r="8" spans="1:15" x14ac:dyDescent="0.25">
      <c r="A8" t="s">
        <v>156</v>
      </c>
      <c r="B8">
        <v>203080756</v>
      </c>
      <c r="C8" t="str">
        <f>_xlfn.XLOOKUP(List_of_countries_and_territories_by_total_population[[#This Row],[Location]],Comparison!$AS$5:$AS$219,Comparison!$AS$5:$AS$219,"FIX MISSING")</f>
        <v>Brazil</v>
      </c>
      <c r="D8">
        <f>RANK(List_of_countries_and_territories_by_total_population[[#This Row],[Population]],List_of_countries_and_territories_by_total_population[Population])</f>
        <v>7</v>
      </c>
    </row>
    <row r="9" spans="1:15" x14ac:dyDescent="0.25">
      <c r="A9" t="s">
        <v>218</v>
      </c>
      <c r="B9">
        <v>169828911</v>
      </c>
      <c r="C9" t="str">
        <f>_xlfn.XLOOKUP(List_of_countries_and_territories_by_total_population[[#This Row],[Location]],Comparison!$AS$5:$AS$219,Comparison!$AS$5:$AS$219,"FIX MISSING")</f>
        <v>Bangladesh</v>
      </c>
      <c r="D9">
        <f>RANK(List_of_countries_and_territories_by_total_population[[#This Row],[Population]],List_of_countries_and_territories_by_total_population[Population])</f>
        <v>8</v>
      </c>
    </row>
    <row r="10" spans="1:15" x14ac:dyDescent="0.25">
      <c r="A10" t="s">
        <v>103</v>
      </c>
      <c r="B10">
        <v>146150789</v>
      </c>
      <c r="C10" t="str">
        <f>_xlfn.XLOOKUP(List_of_countries_and_territories_by_total_population[[#This Row],[Location]],Comparison!$AS$5:$AS$219,Comparison!$AS$5:$AS$219,"FIX MISSING")</f>
        <v>Russia</v>
      </c>
      <c r="D10">
        <f>RANK(List_of_countries_and_territories_by_total_population[[#This Row],[Population]],List_of_countries_and_territories_by_total_population[Population])</f>
        <v>9</v>
      </c>
    </row>
    <row r="11" spans="1:15" x14ac:dyDescent="0.25">
      <c r="A11" t="s">
        <v>137</v>
      </c>
      <c r="B11">
        <v>129940228</v>
      </c>
      <c r="C11" t="str">
        <f>_xlfn.XLOOKUP(List_of_countries_and_territories_by_total_population[[#This Row],[Location]],Comparison!$AS$5:$AS$219,Comparison!$AS$5:$AS$219,"FIX MISSING")</f>
        <v>Mexico</v>
      </c>
      <c r="D11">
        <f>RANK(List_of_countries_and_territories_by_total_population[[#This Row],[Population]],List_of_countries_and_territories_by_total_population[Population])</f>
        <v>10</v>
      </c>
      <c r="K11" t="str" cm="1">
        <f t="array" ref="K11:K55">_xlfn._xlws.SORT(_xlfn._xlws.FILTER(List_of_countries_and_territories_by_total_population[Location],List_of_countries_and_territories_by_total_population[Column1]="FIX MISSING"))</f>
        <v>Abkhazia</v>
      </c>
    </row>
    <row r="12" spans="1:15" x14ac:dyDescent="0.25">
      <c r="A12" t="s">
        <v>54</v>
      </c>
      <c r="B12">
        <v>123790000</v>
      </c>
      <c r="C12" t="str">
        <f>_xlfn.XLOOKUP(List_of_countries_and_territories_by_total_population[[#This Row],[Location]],Comparison!$AS$5:$AS$219,Comparison!$AS$5:$AS$219,"FIX MISSING")</f>
        <v>Japan</v>
      </c>
      <c r="D12">
        <f>RANK(List_of_countries_and_territories_by_total_population[[#This Row],[Population]],List_of_countries_and_territories_by_total_population[Population])</f>
        <v>11</v>
      </c>
      <c r="K12" t="str">
        <v>American Samoa (US)</v>
      </c>
    </row>
    <row r="13" spans="1:15" x14ac:dyDescent="0.25">
      <c r="A13" t="s">
        <v>193</v>
      </c>
      <c r="B13">
        <v>114163719</v>
      </c>
      <c r="C13" t="str">
        <f>_xlfn.XLOOKUP(List_of_countries_and_territories_by_total_population[[#This Row],[Location]],Comparison!$AS$5:$AS$219,Comparison!$AS$5:$AS$219,"FIX MISSING")</f>
        <v>Philippines</v>
      </c>
      <c r="D13">
        <f>RANK(List_of_countries_and_territories_by_total_population[[#This Row],[Population]],List_of_countries_and_territories_by_total_population[Population])</f>
        <v>12</v>
      </c>
      <c r="K13" t="str">
        <v>Anguilla (UK)</v>
      </c>
    </row>
    <row r="14" spans="1:15" x14ac:dyDescent="0.25">
      <c r="A14" t="s">
        <v>285</v>
      </c>
      <c r="B14">
        <v>109499000</v>
      </c>
      <c r="C14" t="str">
        <f>_xlfn.XLOOKUP(List_of_countries_and_territories_by_total_population[[#This Row],[Location]],Comparison!$AS$5:$AS$219,Comparison!$AS$5:$AS$219,"FIX MISSING")</f>
        <v>Ethiopia</v>
      </c>
      <c r="D14">
        <f>RANK(List_of_countries_and_territories_by_total_population[[#This Row],[Population]],List_of_countries_and_territories_by_total_population[Population])</f>
        <v>13</v>
      </c>
      <c r="K14" t="str">
        <v>Aruba (Netherlands)</v>
      </c>
    </row>
    <row r="15" spans="1:15" x14ac:dyDescent="0.25">
      <c r="A15" t="s">
        <v>179</v>
      </c>
      <c r="B15">
        <v>105914499</v>
      </c>
      <c r="C15" t="str">
        <f>_xlfn.XLOOKUP(List_of_countries_and_territories_by_total_population[[#This Row],[Location]],Comparison!$AS$5:$AS$219,Comparison!$AS$5:$AS$219,"FIX MISSING")</f>
        <v>Egypt</v>
      </c>
      <c r="D15">
        <f>RANK(List_of_countries_and_territories_by_total_population[[#This Row],[Population]],List_of_countries_and_territories_by_total_population[Population])</f>
        <v>14</v>
      </c>
      <c r="K15" t="str">
        <v>Bermuda (UK)</v>
      </c>
    </row>
    <row r="16" spans="1:15" x14ac:dyDescent="0.25">
      <c r="A16" t="s">
        <v>2670</v>
      </c>
      <c r="B16">
        <v>105247000</v>
      </c>
      <c r="C16" t="str">
        <f>_xlfn.XLOOKUP(List_of_countries_and_territories_by_total_population[[#This Row],[Location]],Comparison!$AS$5:$AS$219,Comparison!$AS$5:$AS$219,"FIX MISSING")</f>
        <v>FIX MISSING</v>
      </c>
      <c r="D16">
        <f>RANK(List_of_countries_and_territories_by_total_population[[#This Row],[Population]],List_of_countries_and_territories_by_total_population[Population])</f>
        <v>15</v>
      </c>
      <c r="K16" t="str">
        <v>British Virgin Islands (UK)</v>
      </c>
    </row>
    <row r="17" spans="1:11" x14ac:dyDescent="0.25">
      <c r="A17" t="s">
        <v>183</v>
      </c>
      <c r="B17">
        <v>100309210</v>
      </c>
      <c r="C17" t="str">
        <f>_xlfn.XLOOKUP(List_of_countries_and_territories_by_total_population[[#This Row],[Location]],Comparison!$AS$5:$AS$219,Comparison!$AS$5:$AS$219,"FIX MISSING")</f>
        <v>Vietnam</v>
      </c>
      <c r="D17">
        <f>RANK(List_of_countries_and_territories_by_total_population[[#This Row],[Population]],List_of_countries_and_territories_by_total_population[Population])</f>
        <v>16</v>
      </c>
      <c r="K17" t="str">
        <v>Cayman Islands (UK)</v>
      </c>
    </row>
    <row r="18" spans="1:11" x14ac:dyDescent="0.25">
      <c r="A18" t="s">
        <v>139</v>
      </c>
      <c r="B18">
        <v>85961000</v>
      </c>
      <c r="C18" t="str">
        <f>_xlfn.XLOOKUP(List_of_countries_and_territories_by_total_population[[#This Row],[Location]],Comparison!$AS$5:$AS$219,Comparison!$AS$5:$AS$219,"FIX MISSING")</f>
        <v>Iran</v>
      </c>
      <c r="D18">
        <f>RANK(List_of_countries_and_territories_by_total_population[[#This Row],[Population]],List_of_countries_and_territories_by_total_population[Population])</f>
        <v>17</v>
      </c>
      <c r="K18" t="str">
        <v>Christmas Island (Australia)</v>
      </c>
    </row>
    <row r="19" spans="1:11" x14ac:dyDescent="0.25">
      <c r="A19" t="s">
        <v>89</v>
      </c>
      <c r="B19">
        <v>85372377</v>
      </c>
      <c r="C19" t="str">
        <f>_xlfn.XLOOKUP(List_of_countries_and_territories_by_total_population[[#This Row],[Location]],Comparison!$AS$5:$AS$219,Comparison!$AS$5:$AS$219,"FIX MISSING")</f>
        <v>Turkey</v>
      </c>
      <c r="D19">
        <f>RANK(List_of_countries_and_territories_by_total_population[[#This Row],[Population]],List_of_countries_and_territories_by_total_population[Population])</f>
        <v>18</v>
      </c>
      <c r="K19" t="str">
        <v>Cocos (Keeling) Islands (Australia)</v>
      </c>
    </row>
    <row r="20" spans="1:11" x14ac:dyDescent="0.25">
      <c r="A20" t="s">
        <v>22</v>
      </c>
      <c r="B20">
        <v>84708010</v>
      </c>
      <c r="C20" t="str">
        <f>_xlfn.XLOOKUP(List_of_countries_and_territories_by_total_population[[#This Row],[Location]],Comparison!$AS$5:$AS$219,Comparison!$AS$5:$AS$219,"FIX MISSING")</f>
        <v>Germany</v>
      </c>
      <c r="D20">
        <f>RANK(List_of_countries_and_territories_by_total_population[[#This Row],[Population]],List_of_countries_and_territories_by_total_population[Population])</f>
        <v>19</v>
      </c>
      <c r="K20" t="str">
        <v>Cook Islands</v>
      </c>
    </row>
    <row r="21" spans="1:11" x14ac:dyDescent="0.25">
      <c r="A21" t="s">
        <v>61</v>
      </c>
      <c r="B21">
        <v>68551000</v>
      </c>
      <c r="C21" t="str">
        <f>_xlfn.XLOOKUP(List_of_countries_and_territories_by_total_population[[#This Row],[Location]],Comparison!$AS$5:$AS$219,Comparison!$AS$5:$AS$219,"FIX MISSING")</f>
        <v>France</v>
      </c>
      <c r="D21">
        <f>RANK(List_of_countries_and_territories_by_total_population[[#This Row],[Population]],List_of_countries_and_territories_by_total_population[Population])</f>
        <v>20</v>
      </c>
      <c r="K21" t="str">
        <v>Curaçao (Netherlands)</v>
      </c>
    </row>
    <row r="22" spans="1:11" x14ac:dyDescent="0.25">
      <c r="A22" t="s">
        <v>33</v>
      </c>
      <c r="B22">
        <v>68265209</v>
      </c>
      <c r="C22" t="str">
        <f>_xlfn.XLOOKUP(List_of_countries_and_territories_by_total_population[[#This Row],[Location]],Comparison!$AS$5:$AS$219,Comparison!$AS$5:$AS$219,"FIX MISSING")</f>
        <v>United Kingdom</v>
      </c>
      <c r="D22">
        <f>RANK(List_of_countries_and_territories_by_total_population[[#This Row],[Population]],List_of_countries_and_territories_by_total_population[Population])</f>
        <v>21</v>
      </c>
      <c r="K22" t="str">
        <v>Democratic Congo</v>
      </c>
    </row>
    <row r="23" spans="1:11" x14ac:dyDescent="0.25">
      <c r="A23" t="s">
        <v>117</v>
      </c>
      <c r="B23">
        <v>65969270</v>
      </c>
      <c r="C23" t="str">
        <f>_xlfn.XLOOKUP(List_of_countries_and_territories_by_total_population[[#This Row],[Location]],Comparison!$AS$5:$AS$219,Comparison!$AS$5:$AS$219,"FIX MISSING")</f>
        <v>Thailand</v>
      </c>
      <c r="D23">
        <f>RANK(List_of_countries_and_territories_by_total_population[[#This Row],[Population]],List_of_countries_and_territories_by_total_population[Population])</f>
        <v>22</v>
      </c>
      <c r="K23" t="str">
        <v>Falkland Islands (UK)</v>
      </c>
    </row>
    <row r="24" spans="1:11" x14ac:dyDescent="0.25">
      <c r="A24" t="s">
        <v>189</v>
      </c>
      <c r="B24">
        <v>63015904</v>
      </c>
      <c r="C24" t="str">
        <f>_xlfn.XLOOKUP(List_of_countries_and_territories_by_total_population[[#This Row],[Location]],Comparison!$AS$5:$AS$219,Comparison!$AS$5:$AS$219,"FIX MISSING")</f>
        <v>South Africa</v>
      </c>
      <c r="D24">
        <f>RANK(List_of_countries_and_territories_by_total_population[[#This Row],[Population]],List_of_countries_and_territories_by_total_population[Population])</f>
        <v>23</v>
      </c>
      <c r="K24" t="str">
        <v>Faroe Islands (Denmark)</v>
      </c>
    </row>
    <row r="25" spans="1:11" x14ac:dyDescent="0.25">
      <c r="A25" t="s">
        <v>274</v>
      </c>
      <c r="B25">
        <v>61741120</v>
      </c>
      <c r="C25" t="str">
        <f>_xlfn.XLOOKUP(List_of_countries_and_territories_by_total_population[[#This Row],[Location]],Comparison!$AS$5:$AS$219,Comparison!$AS$5:$AS$219,"FIX MISSING")</f>
        <v>Tanzania</v>
      </c>
      <c r="D25">
        <f>RANK(List_of_countries_and_territories_by_total_population[[#This Row],[Population]],List_of_countries_and_territories_by_total_population[Population])</f>
        <v>24</v>
      </c>
      <c r="K25" t="str">
        <v>French Polynesia (France)</v>
      </c>
    </row>
    <row r="26" spans="1:11" x14ac:dyDescent="0.25">
      <c r="A26" t="s">
        <v>64</v>
      </c>
      <c r="B26">
        <v>58968499</v>
      </c>
      <c r="C26" t="str">
        <f>_xlfn.XLOOKUP(List_of_countries_and_territories_by_total_population[[#This Row],[Location]],Comparison!$AS$5:$AS$219,Comparison!$AS$5:$AS$219,"FIX MISSING")</f>
        <v>Italy</v>
      </c>
      <c r="D26">
        <f>RANK(List_of_countries_and_territories_by_total_population[[#This Row],[Population]],List_of_countries_and_territories_by_total_population[Population])</f>
        <v>25</v>
      </c>
      <c r="K26" t="str">
        <v>Gibraltar (UK)</v>
      </c>
    </row>
    <row r="27" spans="1:11" x14ac:dyDescent="0.25">
      <c r="A27" t="s">
        <v>239</v>
      </c>
      <c r="B27">
        <v>56712559</v>
      </c>
      <c r="C27" t="str">
        <f>_xlfn.XLOOKUP(List_of_countries_and_territories_by_total_population[[#This Row],[Location]],Comparison!$AS$5:$AS$219,Comparison!$AS$5:$AS$219,"FIX MISSING")</f>
        <v>Myanmar</v>
      </c>
      <c r="D27">
        <f>RANK(List_of_countries_and_territories_by_total_population[[#This Row],[Population]],List_of_countries_and_territories_by_total_population[Population])</f>
        <v>26</v>
      </c>
      <c r="K27" t="str">
        <v>Greenland (Denmark)</v>
      </c>
    </row>
    <row r="28" spans="1:11" x14ac:dyDescent="0.25">
      <c r="A28" t="s">
        <v>157</v>
      </c>
      <c r="B28">
        <v>52695952</v>
      </c>
      <c r="C28" t="str">
        <f>_xlfn.XLOOKUP(List_of_countries_and_territories_by_total_population[[#This Row],[Location]],Comparison!$AS$5:$AS$219,Comparison!$AS$5:$AS$219,"FIX MISSING")</f>
        <v>Colombia</v>
      </c>
      <c r="D28">
        <f>RANK(List_of_countries_and_territories_by_total_population[[#This Row],[Population]],List_of_countries_and_territories_by_total_population[Population])</f>
        <v>27</v>
      </c>
      <c r="K28" t="str">
        <v>Guam (US)</v>
      </c>
    </row>
    <row r="29" spans="1:11" x14ac:dyDescent="0.25">
      <c r="A29" t="s">
        <v>243</v>
      </c>
      <c r="B29">
        <v>52428290</v>
      </c>
      <c r="C29" t="str">
        <f>_xlfn.XLOOKUP(List_of_countries_and_territories_by_total_population[[#This Row],[Location]],Comparison!$AS$5:$AS$219,Comparison!$AS$5:$AS$219,"FIX MISSING")</f>
        <v>Kenya</v>
      </c>
      <c r="D29">
        <f>RANK(List_of_countries_and_territories_by_total_population[[#This Row],[Population]],List_of_countries_and_territories_by_total_population[Population])</f>
        <v>28</v>
      </c>
      <c r="K29" t="str">
        <v>Guernsey (UK)</v>
      </c>
    </row>
    <row r="30" spans="1:11" x14ac:dyDescent="0.25">
      <c r="A30" t="s">
        <v>43</v>
      </c>
      <c r="B30">
        <v>51248233</v>
      </c>
      <c r="C30" t="str">
        <f>_xlfn.XLOOKUP(List_of_countries_and_territories_by_total_population[[#This Row],[Location]],Comparison!$AS$5:$AS$219,Comparison!$AS$5:$AS$219,"FIX MISSING")</f>
        <v>South Korea</v>
      </c>
      <c r="D30">
        <f>RANK(List_of_countries_and_territories_by_total_population[[#This Row],[Population]],List_of_countries_and_territories_by_total_population[Population])</f>
        <v>29</v>
      </c>
      <c r="K30" t="str">
        <v>Isle of Man (UK)</v>
      </c>
    </row>
    <row r="31" spans="1:11" x14ac:dyDescent="0.25">
      <c r="A31" t="s">
        <v>278</v>
      </c>
      <c r="B31">
        <v>50448963</v>
      </c>
      <c r="C31" t="str">
        <f>_xlfn.XLOOKUP(List_of_countries_and_territories_by_total_population[[#This Row],[Location]],Comparison!$AS$5:$AS$219,Comparison!$AS$5:$AS$219,"FIX MISSING")</f>
        <v>Sudan</v>
      </c>
      <c r="D31">
        <f>RANK(List_of_countries_and_territories_by_total_population[[#This Row],[Population]],List_of_countries_and_territories_by_total_population[Population])</f>
        <v>30</v>
      </c>
      <c r="K31" t="str">
        <v>Jersey (UK)</v>
      </c>
    </row>
    <row r="32" spans="1:11" x14ac:dyDescent="0.25">
      <c r="A32" t="s">
        <v>59</v>
      </c>
      <c r="B32">
        <v>48946035</v>
      </c>
      <c r="C32" t="str">
        <f>_xlfn.XLOOKUP(List_of_countries_and_territories_by_total_population[[#This Row],[Location]],Comparison!$AS$5:$AS$219,Comparison!$AS$5:$AS$219,"FIX MISSING")</f>
        <v>Spain</v>
      </c>
      <c r="D32">
        <f>RANK(List_of_countries_and_territories_by_total_population[[#This Row],[Population]],List_of_countries_and_territories_by_total_population[Population])</f>
        <v>31</v>
      </c>
      <c r="K32" t="str">
        <v>Kosovo</v>
      </c>
    </row>
    <row r="33" spans="1:11" x14ac:dyDescent="0.25">
      <c r="A33" t="s">
        <v>93</v>
      </c>
      <c r="B33">
        <v>47067441</v>
      </c>
      <c r="C33" t="str">
        <f>_xlfn.XLOOKUP(List_of_countries_and_territories_by_total_population[[#This Row],[Location]],Comparison!$AS$5:$AS$219,Comparison!$AS$5:$AS$219,"FIX MISSING")</f>
        <v>Argentina</v>
      </c>
      <c r="D33">
        <f>RANK(List_of_countries_and_territories_by_total_population[[#This Row],[Population]],List_of_countries_and_territories_by_total_population[Population])</f>
        <v>32</v>
      </c>
      <c r="K33" t="str">
        <v>Liechtenstein</v>
      </c>
    </row>
    <row r="34" spans="1:11" x14ac:dyDescent="0.25">
      <c r="A34" t="s">
        <v>161</v>
      </c>
      <c r="B34">
        <v>46700000</v>
      </c>
      <c r="C34" t="str">
        <f>_xlfn.XLOOKUP(List_of_countries_and_territories_by_total_population[[#This Row],[Location]],Comparison!$AS$5:$AS$219,Comparison!$AS$5:$AS$219,"FIX MISSING")</f>
        <v>Algeria</v>
      </c>
      <c r="D34">
        <f>RANK(List_of_countries_and_territories_by_total_population[[#This Row],[Population]],List_of_countries_and_territories_by_total_population[Population])</f>
        <v>33</v>
      </c>
      <c r="K34" t="str">
        <v>Macau  (S.A.R. of China)</v>
      </c>
    </row>
    <row r="35" spans="1:11" x14ac:dyDescent="0.25">
      <c r="A35" t="s">
        <v>263</v>
      </c>
      <c r="B35">
        <v>45935046</v>
      </c>
      <c r="C35" t="str">
        <f>_xlfn.XLOOKUP(List_of_countries_and_territories_by_total_population[[#This Row],[Location]],Comparison!$AS$5:$AS$219,Comparison!$AS$5:$AS$219,"FIX MISSING")</f>
        <v>Uganda</v>
      </c>
      <c r="D35">
        <f>RANK(List_of_countries_and_territories_by_total_population[[#This Row],[Population]],List_of_countries_and_territories_by_total_population[Population])</f>
        <v>34</v>
      </c>
      <c r="K35" t="str">
        <v>Montserrat (UK)</v>
      </c>
    </row>
    <row r="36" spans="1:11" x14ac:dyDescent="0.25">
      <c r="A36" t="s">
        <v>216</v>
      </c>
      <c r="B36">
        <v>44414800</v>
      </c>
      <c r="C36" t="str">
        <f>_xlfn.XLOOKUP(List_of_countries_and_territories_by_total_population[[#This Row],[Location]],Comparison!$AS$5:$AS$219,Comparison!$AS$5:$AS$219,"FIX MISSING")</f>
        <v>Iraq</v>
      </c>
      <c r="D36">
        <f>RANK(List_of_countries_and_territories_by_total_population[[#This Row],[Population]],List_of_countries_and_territories_by_total_population[Population])</f>
        <v>35</v>
      </c>
      <c r="K36" t="str">
        <v>New Caledonia (France)</v>
      </c>
    </row>
    <row r="37" spans="1:11" x14ac:dyDescent="0.25">
      <c r="A37" t="s">
        <v>41</v>
      </c>
      <c r="B37">
        <v>41288599</v>
      </c>
      <c r="C37" t="str">
        <f>_xlfn.XLOOKUP(List_of_countries_and_territories_by_total_population[[#This Row],[Location]],Comparison!$AS$5:$AS$219,Comparison!$AS$5:$AS$219,"FIX MISSING")</f>
        <v>Canada</v>
      </c>
      <c r="D37">
        <f>RANK(List_of_countries_and_territories_by_total_population[[#This Row],[Population]],List_of_countries_and_territories_by_total_population[Population])</f>
        <v>36</v>
      </c>
      <c r="K37" t="str">
        <v>Niue (New Zealand)</v>
      </c>
    </row>
    <row r="38" spans="1:11" x14ac:dyDescent="0.25">
      <c r="A38" t="s">
        <v>73</v>
      </c>
      <c r="B38">
        <v>37532000</v>
      </c>
      <c r="C38" t="str">
        <f>_xlfn.XLOOKUP(List_of_countries_and_territories_by_total_population[[#This Row],[Location]],Comparison!$AS$5:$AS$219,Comparison!$AS$5:$AS$219,"FIX MISSING")</f>
        <v>Poland</v>
      </c>
      <c r="D38">
        <f>RANK(List_of_countries_and_territories_by_total_population[[#This Row],[Population]],List_of_countries_and_territories_by_total_population[Population])</f>
        <v>37</v>
      </c>
      <c r="K38" t="str">
        <v>Norfolk Island (Australia)</v>
      </c>
    </row>
    <row r="39" spans="1:11" x14ac:dyDescent="0.25">
      <c r="A39" t="s">
        <v>203</v>
      </c>
      <c r="B39">
        <v>37369652</v>
      </c>
      <c r="C39" t="str">
        <f>_xlfn.XLOOKUP(List_of_countries_and_territories_by_total_population[[#This Row],[Location]],Comparison!$AS$5:$AS$219,Comparison!$AS$5:$AS$219,"FIX MISSING")</f>
        <v>Morocco</v>
      </c>
      <c r="D39">
        <f>RANK(List_of_countries_and_territories_by_total_population[[#This Row],[Population]],List_of_countries_and_territories_by_total_population[Population])</f>
        <v>38</v>
      </c>
      <c r="K39" t="str">
        <v>Northern Cyprus</v>
      </c>
    </row>
    <row r="40" spans="1:11" x14ac:dyDescent="0.25">
      <c r="A40" t="s">
        <v>181</v>
      </c>
      <c r="B40">
        <v>37355356</v>
      </c>
      <c r="C40" t="str">
        <f>_xlfn.XLOOKUP(List_of_countries_and_territories_by_total_population[[#This Row],[Location]],Comparison!$AS$5:$AS$219,Comparison!$AS$5:$AS$219,"FIX MISSING")</f>
        <v>Uzbekistan</v>
      </c>
      <c r="D40">
        <f>RANK(List_of_countries_and_territories_by_total_population[[#This Row],[Population]],List_of_countries_and_territories_by_total_population[Population])</f>
        <v>39</v>
      </c>
      <c r="K40" t="str">
        <v>Northern Mariana Islands (US)</v>
      </c>
    </row>
    <row r="41" spans="1:11" x14ac:dyDescent="0.25">
      <c r="A41" t="s">
        <v>247</v>
      </c>
      <c r="B41">
        <v>35121734</v>
      </c>
      <c r="C41" t="str">
        <f>_xlfn.XLOOKUP(List_of_countries_and_territories_by_total_population[[#This Row],[Location]],Comparison!$AS$5:$AS$219,Comparison!$AS$5:$AS$219,"FIX MISSING")</f>
        <v>Angola</v>
      </c>
      <c r="D41">
        <f>RANK(List_of_countries_and_territories_by_total_population[[#This Row],[Population]],List_of_countries_and_territories_by_total_population[Population])</f>
        <v>40</v>
      </c>
      <c r="K41" t="str">
        <v>Pitcairn Islands (UK)</v>
      </c>
    </row>
    <row r="42" spans="1:11" x14ac:dyDescent="0.25">
      <c r="A42" t="s">
        <v>293</v>
      </c>
      <c r="B42">
        <v>34262840</v>
      </c>
      <c r="C42" t="str">
        <f>_xlfn.XLOOKUP(List_of_countries_and_territories_by_total_population[[#This Row],[Location]],Comparison!$AS$5:$AS$219,Comparison!$AS$5:$AS$219,"FIX MISSING")</f>
        <v>Afghanistan</v>
      </c>
      <c r="D42">
        <f>RANK(List_of_countries_and_territories_by_total_population[[#This Row],[Population]],List_of_countries_and_territories_by_total_population[Population])</f>
        <v>41</v>
      </c>
      <c r="K42" t="str">
        <v>Puerto Rico (unincorporated U.S. territory)</v>
      </c>
    </row>
    <row r="43" spans="1:11" x14ac:dyDescent="0.25">
      <c r="A43" t="s">
        <v>112</v>
      </c>
      <c r="B43">
        <v>34112400</v>
      </c>
      <c r="C43" t="str">
        <f>_xlfn.XLOOKUP(List_of_countries_and_territories_by_total_population[[#This Row],[Location]],Comparison!$AS$5:$AS$219,Comparison!$AS$5:$AS$219,"FIX MISSING")</f>
        <v>Malaysia</v>
      </c>
      <c r="D43">
        <f>RANK(List_of_countries_and_territories_by_total_population[[#This Row],[Population]],List_of_countries_and_territories_by_total_population[Population])</f>
        <v>42</v>
      </c>
      <c r="K43" t="str">
        <v>Saint Barthélemy (France)</v>
      </c>
    </row>
    <row r="44" spans="1:11" x14ac:dyDescent="0.25">
      <c r="A44" t="s">
        <v>154</v>
      </c>
      <c r="B44">
        <v>34038457</v>
      </c>
      <c r="C44" t="str">
        <f>_xlfn.XLOOKUP(List_of_countries_and_territories_by_total_population[[#This Row],[Location]],Comparison!$AS$5:$AS$219,Comparison!$AS$5:$AS$219,"FIX MISSING")</f>
        <v>Peru</v>
      </c>
      <c r="D44">
        <f>RANK(List_of_countries_and_territories_by_total_population[[#This Row],[Population]],List_of_countries_and_territories_by_total_population[Population])</f>
        <v>43</v>
      </c>
      <c r="K44" t="str">
        <v>Saint Helena, Ascension and Tristan da Cunha (UK)</v>
      </c>
    </row>
    <row r="45" spans="1:11" x14ac:dyDescent="0.25">
      <c r="A45" t="s">
        <v>172</v>
      </c>
      <c r="B45">
        <v>33443000</v>
      </c>
      <c r="C45" t="str">
        <f>_xlfn.XLOOKUP(List_of_countries_and_territories_by_total_population[[#This Row],[Location]],Comparison!$AS$5:$AS$219,Comparison!$AS$5:$AS$219,"FIX MISSING")</f>
        <v>Ukraine</v>
      </c>
      <c r="D45">
        <f>RANK(List_of_countries_and_territories_by_total_population[[#This Row],[Population]],List_of_countries_and_territories_by_total_population[Population])</f>
        <v>44</v>
      </c>
      <c r="K45" t="str">
        <v>Saint Martin (France)</v>
      </c>
    </row>
    <row r="46" spans="1:11" x14ac:dyDescent="0.25">
      <c r="A46" t="s">
        <v>294</v>
      </c>
      <c r="B46">
        <v>33244414</v>
      </c>
      <c r="C46" t="str">
        <f>_xlfn.XLOOKUP(List_of_countries_and_territories_by_total_population[[#This Row],[Location]],Comparison!$AS$5:$AS$219,Comparison!$AS$5:$AS$219,"FIX MISSING")</f>
        <v>Mozambique</v>
      </c>
      <c r="D46">
        <f>RANK(List_of_countries_and_territories_by_total_population[[#This Row],[Population]],List_of_countries_and_territories_by_total_population[Population])</f>
        <v>45</v>
      </c>
      <c r="K46" t="str">
        <v>Saint Pierre and Miquelon (France)</v>
      </c>
    </row>
    <row r="47" spans="1:11" x14ac:dyDescent="0.25">
      <c r="A47" t="s">
        <v>240</v>
      </c>
      <c r="B47">
        <v>33007618</v>
      </c>
      <c r="C47" t="str">
        <f>_xlfn.XLOOKUP(List_of_countries_and_territories_by_total_population[[#This Row],[Location]],Comparison!$AS$5:$AS$219,Comparison!$AS$5:$AS$219,"FIX MISSING")</f>
        <v>Ghana</v>
      </c>
      <c r="D47">
        <f>RANK(List_of_countries_and_territories_by_total_population[[#This Row],[Population]],List_of_countries_and_territories_by_total_population[Population])</f>
        <v>46</v>
      </c>
      <c r="K47" t="str">
        <v>Sint Maarten (Netherlands)</v>
      </c>
    </row>
    <row r="48" spans="1:11" x14ac:dyDescent="0.25">
      <c r="A48" t="s">
        <v>298</v>
      </c>
      <c r="B48">
        <v>32305264</v>
      </c>
      <c r="C48" t="str">
        <f>_xlfn.XLOOKUP(List_of_countries_and_territories_by_total_population[[#This Row],[Location]],Comparison!$AS$5:$AS$219,Comparison!$AS$5:$AS$219,"FIX MISSING")</f>
        <v>Yemen</v>
      </c>
      <c r="D48">
        <f>RANK(List_of_countries_and_territories_by_total_population[[#This Row],[Population]],List_of_countries_and_territories_by_total_population[Population])</f>
        <v>47</v>
      </c>
      <c r="K48" t="str">
        <v>South Ossetia</v>
      </c>
    </row>
    <row r="49" spans="1:11" x14ac:dyDescent="0.25">
      <c r="A49" t="s">
        <v>81</v>
      </c>
      <c r="B49">
        <v>32175224</v>
      </c>
      <c r="C49" t="str">
        <f>_xlfn.XLOOKUP(List_of_countries_and_territories_by_total_population[[#This Row],[Location]],Comparison!$AS$5:$AS$219,Comparison!$AS$5:$AS$219,"FIX MISSING")</f>
        <v>Saudi Arabia</v>
      </c>
      <c r="D49">
        <f>RANK(List_of_countries_and_territories_by_total_population[[#This Row],[Population]],List_of_countries_and_territories_by_total_population[Population])</f>
        <v>48</v>
      </c>
      <c r="K49" t="str">
        <v>Tokelau (New Zealand)</v>
      </c>
    </row>
    <row r="50" spans="1:11" x14ac:dyDescent="0.25">
      <c r="A50" t="s">
        <v>288</v>
      </c>
      <c r="B50">
        <v>30811969</v>
      </c>
      <c r="C50" t="str">
        <f>_xlfn.XLOOKUP(List_of_countries_and_territories_by_total_population[[#This Row],[Location]],Comparison!$AS$5:$AS$219,Comparison!$AS$5:$AS$219,"FIX MISSING")</f>
        <v>Madagascar</v>
      </c>
      <c r="D50">
        <f>RANK(List_of_countries_and_territories_by_total_population[[#This Row],[Population]],List_of_countries_and_territories_by_total_population[Population])</f>
        <v>49</v>
      </c>
      <c r="K50" t="str">
        <v>Transnistria</v>
      </c>
    </row>
    <row r="51" spans="1:11" x14ac:dyDescent="0.25">
      <c r="A51" t="s">
        <v>272</v>
      </c>
      <c r="B51">
        <v>29389150</v>
      </c>
      <c r="C51" t="str">
        <f>_xlfn.XLOOKUP(List_of_countries_and_territories_by_total_population[[#This Row],[Location]],Comparison!$AS$5:$AS$219,Comparison!$AS$5:$AS$219,"FIX MISSING")</f>
        <v>Ivory Coast</v>
      </c>
      <c r="D51">
        <f>RANK(List_of_countries_and_territories_by_total_population[[#This Row],[Population]],List_of_countries_and_territories_by_total_population[Population])</f>
        <v>50</v>
      </c>
      <c r="K51" t="str">
        <v>Turks and Caicos Islands (UK)</v>
      </c>
    </row>
    <row r="52" spans="1:11" x14ac:dyDescent="0.25">
      <c r="A52" t="s">
        <v>241</v>
      </c>
      <c r="B52">
        <v>29164578</v>
      </c>
      <c r="C52" t="str">
        <f>_xlfn.XLOOKUP(List_of_countries_and_territories_by_total_population[[#This Row],[Location]],Comparison!$AS$5:$AS$219,Comparison!$AS$5:$AS$219,"FIX MISSING")</f>
        <v>Nepal</v>
      </c>
      <c r="D52">
        <f>RANK(List_of_countries_and_territories_by_total_population[[#This Row],[Population]],List_of_countries_and_territories_by_total_population[Population])</f>
        <v>51</v>
      </c>
      <c r="K52" t="str">
        <v>U.S. Virgin Islands (US)</v>
      </c>
    </row>
    <row r="53" spans="1:11" x14ac:dyDescent="0.25">
      <c r="A53" t="s">
        <v>249</v>
      </c>
      <c r="B53">
        <v>28758503</v>
      </c>
      <c r="C53" t="str">
        <f>_xlfn.XLOOKUP(List_of_countries_and_territories_by_total_population[[#This Row],[Location]],Comparison!$AS$5:$AS$219,Comparison!$AS$5:$AS$219,"FIX MISSING")</f>
        <v>Cameroon</v>
      </c>
      <c r="D53">
        <f>RANK(List_of_countries_and_territories_by_total_population[[#This Row],[Population]],List_of_countries_and_territories_by_total_population[Population])</f>
        <v>52</v>
      </c>
      <c r="K53" t="str">
        <v>Vatican City</v>
      </c>
    </row>
    <row r="54" spans="1:11" x14ac:dyDescent="0.25">
      <c r="A54" t="s">
        <v>202</v>
      </c>
      <c r="B54">
        <v>28405543</v>
      </c>
      <c r="C54" t="str">
        <f>_xlfn.XLOOKUP(List_of_countries_and_territories_by_total_population[[#This Row],[Location]],Comparison!$AS$5:$AS$219,Comparison!$AS$5:$AS$219,"FIX MISSING")</f>
        <v>Venezuela</v>
      </c>
      <c r="D54">
        <f>RANK(List_of_countries_and_territories_by_total_population[[#This Row],[Population]],List_of_countries_and_territories_by_total_population[Population])</f>
        <v>53</v>
      </c>
      <c r="K54" t="str">
        <v>Wallis and Futuna (France)</v>
      </c>
    </row>
    <row r="55" spans="1:11" x14ac:dyDescent="0.25">
      <c r="A55" t="s">
        <v>26</v>
      </c>
      <c r="B55">
        <v>27122411</v>
      </c>
      <c r="C55" t="str">
        <f>_xlfn.XLOOKUP(List_of_countries_and_territories_by_total_population[[#This Row],[Location]],Comparison!$AS$5:$AS$219,Comparison!$AS$5:$AS$219,"FIX MISSING")</f>
        <v>Australia</v>
      </c>
      <c r="D55">
        <f>RANK(List_of_countries_and_territories_by_total_population[[#This Row],[Population]],List_of_countries_and_territories_by_total_population[Population])</f>
        <v>54</v>
      </c>
      <c r="K55" t="str">
        <v>Western Sahara</v>
      </c>
    </row>
    <row r="56" spans="1:11" x14ac:dyDescent="0.25">
      <c r="A56" t="s">
        <v>303</v>
      </c>
      <c r="B56">
        <v>26312034</v>
      </c>
      <c r="C56" t="str">
        <f>_xlfn.XLOOKUP(List_of_countries_and_territories_by_total_population[[#This Row],[Location]],Comparison!$AS$5:$AS$219,Comparison!$AS$5:$AS$219,"FIX MISSING")</f>
        <v>Niger</v>
      </c>
      <c r="D56">
        <f>RANK(List_of_countries_and_territories_by_total_population[[#This Row],[Population]],List_of_countries_and_territories_by_total_population[Population])</f>
        <v>55</v>
      </c>
    </row>
    <row r="57" spans="1:11" x14ac:dyDescent="0.25">
      <c r="A57" t="s">
        <v>744</v>
      </c>
      <c r="B57">
        <v>25950000</v>
      </c>
      <c r="C57" t="str">
        <f>_xlfn.XLOOKUP(List_of_countries_and_territories_by_total_population[[#This Row],[Location]],Comparison!$AS$5:$AS$219,Comparison!$AS$5:$AS$219,"FIX MISSING")</f>
        <v>North Korea</v>
      </c>
      <c r="D57">
        <f>RANK(List_of_countries_and_territories_by_total_population[[#This Row],[Population]],List_of_countries_and_territories_by_total_population[Population])</f>
        <v>56</v>
      </c>
    </row>
    <row r="58" spans="1:11" x14ac:dyDescent="0.25">
      <c r="A58" t="s">
        <v>259</v>
      </c>
      <c r="B58">
        <v>24672760</v>
      </c>
      <c r="C58" t="str">
        <f>_xlfn.XLOOKUP(List_of_countries_and_territories_by_total_population[[#This Row],[Location]],Comparison!$AS$5:$AS$219,Comparison!$AS$5:$AS$219,"FIX MISSING")</f>
        <v>Syria</v>
      </c>
      <c r="D58">
        <f>RANK(List_of_countries_and_territories_by_total_population[[#This Row],[Population]],List_of_countries_and_territories_by_total_population[Population])</f>
        <v>57</v>
      </c>
    </row>
    <row r="59" spans="1:11" x14ac:dyDescent="0.25">
      <c r="A59" t="s">
        <v>296</v>
      </c>
      <c r="B59">
        <v>23409015</v>
      </c>
      <c r="C59" t="str">
        <f>_xlfn.XLOOKUP(List_of_countries_and_territories_by_total_population[[#This Row],[Location]],Comparison!$AS$5:$AS$219,Comparison!$AS$5:$AS$219,"FIX MISSING")</f>
        <v>Burkina Faso</v>
      </c>
      <c r="D59">
        <f>RANK(List_of_countries_and_territories_by_total_population[[#This Row],[Population]],List_of_countries_and_territories_by_total_population[Population])</f>
        <v>58</v>
      </c>
    </row>
    <row r="60" spans="1:11" x14ac:dyDescent="0.25">
      <c r="A60" t="s">
        <v>412</v>
      </c>
      <c r="B60">
        <v>23402804</v>
      </c>
      <c r="C60" t="str">
        <f>_xlfn.XLOOKUP(List_of_countries_and_territories_by_total_population[[#This Row],[Location]],Comparison!$AS$5:$AS$219,Comparison!$AS$5:$AS$219,"FIX MISSING")</f>
        <v>Taiwan</v>
      </c>
      <c r="D60">
        <f>RANK(List_of_countries_and_territories_by_total_population[[#This Row],[Population]],List_of_countries_and_territories_by_total_population[Population])</f>
        <v>59</v>
      </c>
    </row>
    <row r="61" spans="1:11" x14ac:dyDescent="0.25">
      <c r="A61" t="s">
        <v>301</v>
      </c>
      <c r="B61">
        <v>22395489</v>
      </c>
      <c r="C61" t="str">
        <f>_xlfn.XLOOKUP(List_of_countries_and_territories_by_total_population[[#This Row],[Location]],Comparison!$AS$5:$AS$219,Comparison!$AS$5:$AS$219,"FIX MISSING")</f>
        <v>Mali</v>
      </c>
      <c r="D61">
        <f>RANK(List_of_countries_and_territories_by_total_population[[#This Row],[Population]],List_of_countries_and_territories_by_total_population[Population])</f>
        <v>60</v>
      </c>
    </row>
    <row r="62" spans="1:11" x14ac:dyDescent="0.25">
      <c r="A62" t="s">
        <v>140</v>
      </c>
      <c r="B62">
        <v>21916000</v>
      </c>
      <c r="C62" t="str">
        <f>_xlfn.XLOOKUP(List_of_countries_and_territories_by_total_population[[#This Row],[Location]],Comparison!$AS$5:$AS$219,Comparison!$AS$5:$AS$219,"FIX MISSING")</f>
        <v>Sri Lanka</v>
      </c>
      <c r="D62">
        <f>RANK(List_of_countries_and_territories_by_total_population[[#This Row],[Population]],List_of_countries_and_territories_by_total_population[Population])</f>
        <v>61</v>
      </c>
    </row>
    <row r="63" spans="1:11" x14ac:dyDescent="0.25">
      <c r="A63" t="s">
        <v>281</v>
      </c>
      <c r="B63">
        <v>20270568</v>
      </c>
      <c r="C63" t="str">
        <f>_xlfn.XLOOKUP(List_of_countries_and_territories_by_total_population[[#This Row],[Location]],Comparison!$AS$5:$AS$219,Comparison!$AS$5:$AS$219,"FIX MISSING")</f>
        <v>Malawi</v>
      </c>
      <c r="D63">
        <f>RANK(List_of_countries_and_territories_by_total_population[[#This Row],[Population]],List_of_countries_and_territories_by_total_population[Population])</f>
        <v>62</v>
      </c>
    </row>
    <row r="64" spans="1:11" x14ac:dyDescent="0.25">
      <c r="A64" t="s">
        <v>120</v>
      </c>
      <c r="B64">
        <v>20223218</v>
      </c>
      <c r="C64" t="str">
        <f>_xlfn.XLOOKUP(List_of_countries_and_territories_by_total_population[[#This Row],[Location]],Comparison!$AS$5:$AS$219,Comparison!$AS$5:$AS$219,"FIX MISSING")</f>
        <v>Kazakhstan</v>
      </c>
      <c r="D64">
        <f>RANK(List_of_countries_and_territories_by_total_population[[#This Row],[Population]],List_of_countries_and_territories_by_total_population[Population])</f>
        <v>63</v>
      </c>
    </row>
    <row r="65" spans="1:4" x14ac:dyDescent="0.25">
      <c r="A65" t="s">
        <v>86</v>
      </c>
      <c r="B65">
        <v>20086377</v>
      </c>
      <c r="C65" t="str">
        <f>_xlfn.XLOOKUP(List_of_countries_and_territories_by_total_population[[#This Row],[Location]],Comparison!$AS$5:$AS$219,Comparison!$AS$5:$AS$219,"FIX MISSING")</f>
        <v>Chile</v>
      </c>
      <c r="D65">
        <f>RANK(List_of_countries_and_territories_by_total_population[[#This Row],[Population]],List_of_countries_and_territories_by_total_population[Population])</f>
        <v>64</v>
      </c>
    </row>
    <row r="66" spans="1:4" x14ac:dyDescent="0.25">
      <c r="A66" t="s">
        <v>252</v>
      </c>
      <c r="B66">
        <v>19610769</v>
      </c>
      <c r="C66" t="str">
        <f>_xlfn.XLOOKUP(List_of_countries_and_territories_by_total_population[[#This Row],[Location]],Comparison!$AS$5:$AS$219,Comparison!$AS$5:$AS$219,"FIX MISSING")</f>
        <v>Zambia</v>
      </c>
      <c r="D66">
        <f>RANK(List_of_countries_and_territories_by_total_population[[#This Row],[Population]],List_of_countries_and_territories_by_total_population[Population])</f>
        <v>65</v>
      </c>
    </row>
    <row r="67" spans="1:4" x14ac:dyDescent="0.25">
      <c r="A67" t="s">
        <v>100</v>
      </c>
      <c r="B67">
        <v>19064409</v>
      </c>
      <c r="C67" t="str">
        <f>_xlfn.XLOOKUP(List_of_countries_and_territories_by_total_population[[#This Row],[Location]],Comparison!$AS$5:$AS$219,Comparison!$AS$5:$AS$219,"FIX MISSING")</f>
        <v>Romania</v>
      </c>
      <c r="D67">
        <f>RANK(List_of_countries_and_territories_by_total_population[[#This Row],[Population]],List_of_countries_and_territories_by_total_population[Population])</f>
        <v>66</v>
      </c>
    </row>
    <row r="68" spans="1:4" x14ac:dyDescent="0.25">
      <c r="A68" t="s">
        <v>309</v>
      </c>
      <c r="B68">
        <v>19009151</v>
      </c>
      <c r="C68" t="str">
        <f>_xlfn.XLOOKUP(List_of_countries_and_territories_by_total_population[[#This Row],[Location]],Comparison!$AS$5:$AS$219,Comparison!$AS$5:$AS$219,"FIX MISSING")</f>
        <v>Somalia</v>
      </c>
      <c r="D68">
        <f>RANK(List_of_countries_and_territories_by_total_population[[#This Row],[Population]],List_of_countries_and_territories_by_total_population[Population])</f>
        <v>67</v>
      </c>
    </row>
    <row r="69" spans="1:4" x14ac:dyDescent="0.25">
      <c r="A69" t="s">
        <v>305</v>
      </c>
      <c r="B69">
        <v>18675547</v>
      </c>
      <c r="C69" t="str">
        <f>_xlfn.XLOOKUP(List_of_countries_and_territories_by_total_population[[#This Row],[Location]],Comparison!$AS$5:$AS$219,Comparison!$AS$5:$AS$219,"FIX MISSING")</f>
        <v>Chad</v>
      </c>
      <c r="D69">
        <f>RANK(List_of_countries_and_territories_by_total_population[[#This Row],[Population]],List_of_countries_and_territories_by_total_population[Population])</f>
        <v>68</v>
      </c>
    </row>
    <row r="70" spans="1:4" x14ac:dyDescent="0.25">
      <c r="A70" t="s">
        <v>277</v>
      </c>
      <c r="B70">
        <v>18126390</v>
      </c>
      <c r="C70" t="str">
        <f>_xlfn.XLOOKUP(List_of_countries_and_territories_by_total_population[[#This Row],[Location]],Comparison!$AS$5:$AS$219,Comparison!$AS$5:$AS$219,"FIX MISSING")</f>
        <v>Senegal</v>
      </c>
      <c r="D70">
        <f>RANK(List_of_countries_and_territories_by_total_population[[#This Row],[Population]],List_of_countries_and_territories_by_total_population[Population])</f>
        <v>69</v>
      </c>
    </row>
    <row r="71" spans="1:4" x14ac:dyDescent="0.25">
      <c r="A71" t="s">
        <v>24</v>
      </c>
      <c r="B71">
        <v>18038726</v>
      </c>
      <c r="C71" t="str">
        <f>_xlfn.XLOOKUP(List_of_countries_and_territories_by_total_population[[#This Row],[Location]],Comparison!$AS$5:$AS$219,Comparison!$AS$5:$AS$219,"FIX MISSING")</f>
        <v>Netherlands</v>
      </c>
      <c r="D71">
        <f>RANK(List_of_countries_and_territories_by_total_population[[#This Row],[Population]],List_of_countries_and_territories_by_total_population[Population])</f>
        <v>70</v>
      </c>
    </row>
    <row r="72" spans="1:4" x14ac:dyDescent="0.25">
      <c r="A72" t="s">
        <v>228</v>
      </c>
      <c r="B72">
        <v>17843132</v>
      </c>
      <c r="C72" t="str">
        <f>_xlfn.XLOOKUP(List_of_countries_and_territories_by_total_population[[#This Row],[Location]],Comparison!$AS$5:$AS$219,Comparison!$AS$5:$AS$219,"FIX MISSING")</f>
        <v>Guatemala</v>
      </c>
      <c r="D72">
        <f>RANK(List_of_countries_and_territories_by_total_population[[#This Row],[Population]],List_of_countries_and_territories_by_total_population[Population])</f>
        <v>71</v>
      </c>
    </row>
    <row r="73" spans="1:4" x14ac:dyDescent="0.25">
      <c r="A73" t="s">
        <v>245</v>
      </c>
      <c r="B73">
        <v>17336307</v>
      </c>
      <c r="C73" t="str">
        <f>_xlfn.XLOOKUP(List_of_countries_and_territories_by_total_population[[#This Row],[Location]],Comparison!$AS$5:$AS$219,Comparison!$AS$5:$AS$219,"FIX MISSING")</f>
        <v>Cambodia</v>
      </c>
      <c r="D73">
        <f>RANK(List_of_countries_and_territories_by_total_population[[#This Row],[Population]],List_of_countries_and_territories_by_total_population[Population])</f>
        <v>72</v>
      </c>
    </row>
    <row r="74" spans="1:4" x14ac:dyDescent="0.25">
      <c r="A74" t="s">
        <v>147</v>
      </c>
      <c r="B74">
        <v>16938986</v>
      </c>
      <c r="C74" t="str">
        <f>_xlfn.XLOOKUP(List_of_countries_and_territories_by_total_population[[#This Row],[Location]],Comparison!$AS$5:$AS$219,Comparison!$AS$5:$AS$219,"FIX MISSING")</f>
        <v>Ecuador</v>
      </c>
      <c r="D74">
        <f>RANK(List_of_countries_and_territories_by_total_population[[#This Row],[Population]],List_of_countries_and_territories_by_total_population[Population])</f>
        <v>73</v>
      </c>
    </row>
    <row r="75" spans="1:4" x14ac:dyDescent="0.25">
      <c r="A75" t="s">
        <v>264</v>
      </c>
      <c r="B75">
        <v>16751469</v>
      </c>
      <c r="C75" t="str">
        <f>_xlfn.XLOOKUP(List_of_countries_and_territories_by_total_population[[#This Row],[Location]],Comparison!$AS$5:$AS$219,Comparison!$AS$5:$AS$219,"FIX MISSING")</f>
        <v>Zimbabwe</v>
      </c>
      <c r="D75">
        <f>RANK(List_of_countries_and_territories_by_total_population[[#This Row],[Population]],List_of_countries_and_territories_by_total_population[Population])</f>
        <v>74</v>
      </c>
    </row>
    <row r="76" spans="1:4" x14ac:dyDescent="0.25">
      <c r="A76" t="s">
        <v>307</v>
      </c>
      <c r="B76">
        <v>15254268</v>
      </c>
      <c r="C76" t="str">
        <f>_xlfn.XLOOKUP(List_of_countries_and_territories_by_total_population[[#This Row],[Location]],Comparison!$AS$5:$AS$219,Comparison!$AS$5:$AS$219,"FIX MISSING")</f>
        <v>South Sudan</v>
      </c>
      <c r="D76">
        <f>RANK(List_of_countries_and_territories_by_total_population[[#This Row],[Population]],List_of_countries_and_territories_by_total_population[Population])</f>
        <v>75</v>
      </c>
    </row>
    <row r="77" spans="1:4" x14ac:dyDescent="0.25">
      <c r="A77" t="s">
        <v>265</v>
      </c>
      <c r="B77">
        <v>13798561</v>
      </c>
      <c r="C77" t="str">
        <f>_xlfn.XLOOKUP(List_of_countries_and_territories_by_total_population[[#This Row],[Location]],Comparison!$AS$5:$AS$219,Comparison!$AS$5:$AS$219,"FIX MISSING")</f>
        <v>Rwanda</v>
      </c>
      <c r="D77">
        <f>RANK(List_of_countries_and_territories_by_total_population[[#This Row],[Population]],List_of_countries_and_territories_by_total_population[Population])</f>
        <v>76</v>
      </c>
    </row>
    <row r="78" spans="1:4" x14ac:dyDescent="0.25">
      <c r="A78" t="s">
        <v>292</v>
      </c>
      <c r="B78">
        <v>13261638</v>
      </c>
      <c r="C78" t="str">
        <f>_xlfn.XLOOKUP(List_of_countries_and_territories_by_total_population[[#This Row],[Location]],Comparison!$AS$5:$AS$219,Comparison!$AS$5:$AS$219,"FIX MISSING")</f>
        <v>Guinea</v>
      </c>
      <c r="D78">
        <f>RANK(List_of_countries_and_territories_by_total_population[[#This Row],[Population]],List_of_countries_and_territories_by_total_population[Population])</f>
        <v>77</v>
      </c>
    </row>
    <row r="79" spans="1:4" x14ac:dyDescent="0.25">
      <c r="A79" t="s">
        <v>282</v>
      </c>
      <c r="B79">
        <v>12910087</v>
      </c>
      <c r="C79" t="str">
        <f>_xlfn.XLOOKUP(List_of_countries_and_territories_by_total_population[[#This Row],[Location]],Comparison!$AS$5:$AS$219,Comparison!$AS$5:$AS$219,"FIX MISSING")</f>
        <v>Benin</v>
      </c>
      <c r="D79">
        <f>RANK(List_of_countries_and_territories_by_total_population[[#This Row],[Population]],List_of_countries_and_territories_by_total_population[Population])</f>
        <v>78</v>
      </c>
    </row>
    <row r="80" spans="1:4" x14ac:dyDescent="0.25">
      <c r="A80" t="s">
        <v>300</v>
      </c>
      <c r="B80">
        <v>12837740</v>
      </c>
      <c r="C80" t="str">
        <f>_xlfn.XLOOKUP(List_of_countries_and_territories_by_total_population[[#This Row],[Location]],Comparison!$AS$5:$AS$219,Comparison!$AS$5:$AS$219,"FIX MISSING")</f>
        <v>Burundi</v>
      </c>
      <c r="D80">
        <f>RANK(List_of_countries_and_territories_by_total_population[[#This Row],[Population]],List_of_countries_and_territories_by_total_population[Population])</f>
        <v>79</v>
      </c>
    </row>
    <row r="81" spans="1:4" x14ac:dyDescent="0.25">
      <c r="A81" t="s">
        <v>261</v>
      </c>
      <c r="B81">
        <v>12394537</v>
      </c>
      <c r="C81" t="str">
        <f>_xlfn.XLOOKUP(List_of_countries_and_territories_by_total_population[[#This Row],[Location]],Comparison!$AS$5:$AS$219,Comparison!$AS$5:$AS$219,"FIX MISSING")</f>
        <v>Haiti</v>
      </c>
      <c r="D81">
        <f>RANK(List_of_countries_and_territories_by_total_population[[#This Row],[Population]],List_of_countries_and_territories_by_total_population[Population])</f>
        <v>80</v>
      </c>
    </row>
    <row r="82" spans="1:4" x14ac:dyDescent="0.25">
      <c r="A82" t="s">
        <v>205</v>
      </c>
      <c r="B82">
        <v>12332252</v>
      </c>
      <c r="C82" t="str">
        <f>_xlfn.XLOOKUP(List_of_countries_and_territories_by_total_population[[#This Row],[Location]],Comparison!$AS$5:$AS$219,Comparison!$AS$5:$AS$219,"FIX MISSING")</f>
        <v>Bolivia</v>
      </c>
      <c r="D82">
        <f>RANK(List_of_countries_and_territories_by_total_population[[#This Row],[Population]],List_of_countries_and_territories_by_total_population[Population])</f>
        <v>81</v>
      </c>
    </row>
    <row r="83" spans="1:4" x14ac:dyDescent="0.25">
      <c r="A83" t="s">
        <v>173</v>
      </c>
      <c r="B83">
        <v>11887412</v>
      </c>
      <c r="C83" t="str">
        <f>_xlfn.XLOOKUP(List_of_countries_and_territories_by_total_population[[#This Row],[Location]],Comparison!$AS$5:$AS$219,Comparison!$AS$5:$AS$219,"FIX MISSING")</f>
        <v>Tunisia</v>
      </c>
      <c r="D83">
        <f>RANK(List_of_countries_and_territories_by_total_population[[#This Row],[Population]],List_of_countries_and_territories_by_total_population[Population])</f>
        <v>82</v>
      </c>
    </row>
    <row r="84" spans="1:4" x14ac:dyDescent="0.25">
      <c r="A84" t="s">
        <v>30</v>
      </c>
      <c r="B84">
        <v>11861621</v>
      </c>
      <c r="C84" t="str">
        <f>_xlfn.XLOOKUP(List_of_countries_and_territories_by_total_population[[#This Row],[Location]],Comparison!$AS$5:$AS$219,Comparison!$AS$5:$AS$219,"FIX MISSING")</f>
        <v>Belgium</v>
      </c>
      <c r="D84">
        <f>RANK(List_of_countries_and_territories_by_total_population[[#This Row],[Population]],List_of_countries_and_territories_by_total_population[Population])</f>
        <v>83</v>
      </c>
    </row>
    <row r="85" spans="1:4" x14ac:dyDescent="0.25">
      <c r="A85" t="s">
        <v>254</v>
      </c>
      <c r="B85">
        <v>11781559</v>
      </c>
      <c r="C85" t="str">
        <f>_xlfn.XLOOKUP(List_of_countries_and_territories_by_total_population[[#This Row],[Location]],Comparison!$AS$5:$AS$219,Comparison!$AS$5:$AS$219,"FIX MISSING")</f>
        <v>Papua New Guinea</v>
      </c>
      <c r="D85">
        <f>RANK(List_of_countries_and_territories_by_total_population[[#This Row],[Population]],List_of_countries_and_territories_by_total_population[Population])</f>
        <v>84</v>
      </c>
    </row>
    <row r="86" spans="1:4" x14ac:dyDescent="0.25">
      <c r="A86" t="s">
        <v>171</v>
      </c>
      <c r="B86">
        <v>11516000</v>
      </c>
      <c r="C86" t="str">
        <f>_xlfn.XLOOKUP(List_of_countries_and_territories_by_total_population[[#This Row],[Location]],Comparison!$AS$5:$AS$219,Comparison!$AS$5:$AS$219,"FIX MISSING")</f>
        <v>Jordan</v>
      </c>
      <c r="D86">
        <f>RANK(List_of_countries_and_territories_by_total_population[[#This Row],[Population]],List_of_countries_and_territories_by_total_population[Population])</f>
        <v>85</v>
      </c>
    </row>
    <row r="87" spans="1:4" x14ac:dyDescent="0.25">
      <c r="A87" t="s">
        <v>149</v>
      </c>
      <c r="B87">
        <v>11089511</v>
      </c>
      <c r="C87" t="str">
        <f>_xlfn.XLOOKUP(List_of_countries_and_territories_by_total_population[[#This Row],[Location]],Comparison!$AS$5:$AS$219,Comparison!$AS$5:$AS$219,"FIX MISSING")</f>
        <v>Cuba</v>
      </c>
      <c r="D87">
        <f>RANK(List_of_countries_and_territories_by_total_population[[#This Row],[Population]],List_of_countries_and_territories_by_total_population[Population])</f>
        <v>86</v>
      </c>
    </row>
    <row r="88" spans="1:4" x14ac:dyDescent="0.25">
      <c r="A88" t="s">
        <v>67</v>
      </c>
      <c r="B88">
        <v>10879069</v>
      </c>
      <c r="C88" t="str">
        <f>_xlfn.XLOOKUP(List_of_countries_and_territories_by_total_population[[#This Row],[Location]],Comparison!$AS$5:$AS$219,Comparison!$AS$5:$AS$219,"FIX MISSING")</f>
        <v>Czech Republic</v>
      </c>
      <c r="D88">
        <f>RANK(List_of_countries_and_territories_by_total_population[[#This Row],[Population]],List_of_countries_and_territories_by_total_population[Population])</f>
        <v>87</v>
      </c>
    </row>
    <row r="89" spans="1:4" x14ac:dyDescent="0.25">
      <c r="A89" t="s">
        <v>145</v>
      </c>
      <c r="B89">
        <v>10771504</v>
      </c>
      <c r="C89" t="str">
        <f>_xlfn.XLOOKUP(List_of_countries_and_territories_by_total_population[[#This Row],[Location]],Comparison!$AS$5:$AS$219,Comparison!$AS$5:$AS$219,"FIX MISSING")</f>
        <v>Dominican Republic</v>
      </c>
      <c r="D89">
        <f>RANK(List_of_countries_and_territories_by_total_population[[#This Row],[Population]],List_of_countries_and_territories_by_total_population[Population])</f>
        <v>88</v>
      </c>
    </row>
    <row r="90" spans="1:4" x14ac:dyDescent="0.25">
      <c r="A90" t="s">
        <v>38</v>
      </c>
      <c r="B90">
        <v>10678556</v>
      </c>
      <c r="C90" t="str">
        <f>_xlfn.XLOOKUP(List_of_countries_and_territories_by_total_population[[#This Row],[Location]],Comparison!$AS$5:$AS$219,Comparison!$AS$5:$AS$219,"FIX MISSING")</f>
        <v>United Arab Emirates</v>
      </c>
      <c r="D90">
        <f>RANK(List_of_countries_and_territories_by_total_population[[#This Row],[Population]],List_of_countries_and_territories_by_total_population[Population])</f>
        <v>89</v>
      </c>
    </row>
    <row r="91" spans="1:4" x14ac:dyDescent="0.25">
      <c r="A91" t="s">
        <v>82</v>
      </c>
      <c r="B91">
        <v>10639726</v>
      </c>
      <c r="C91" t="str">
        <f>_xlfn.XLOOKUP(List_of_countries_and_territories_by_total_population[[#This Row],[Location]],Comparison!$AS$5:$AS$219,Comparison!$AS$5:$AS$219,"FIX MISSING")</f>
        <v>Portugal</v>
      </c>
      <c r="D91">
        <f>RANK(List_of_countries_and_territories_by_total_population[[#This Row],[Population]],List_of_countries_and_territories_by_total_population[Population])</f>
        <v>90</v>
      </c>
    </row>
    <row r="92" spans="1:4" x14ac:dyDescent="0.25">
      <c r="A92" t="s">
        <v>18</v>
      </c>
      <c r="B92">
        <v>10582576</v>
      </c>
      <c r="C92" t="str">
        <f>_xlfn.XLOOKUP(List_of_countries_and_territories_by_total_population[[#This Row],[Location]],Comparison!$AS$5:$AS$219,Comparison!$AS$5:$AS$219,"FIX MISSING")</f>
        <v>Sweden</v>
      </c>
      <c r="D92">
        <f>RANK(List_of_countries_and_territories_by_total_population[[#This Row],[Population]],List_of_countries_and_territories_by_total_population[Population])</f>
        <v>91</v>
      </c>
    </row>
    <row r="93" spans="1:4" x14ac:dyDescent="0.25">
      <c r="A93" t="s">
        <v>68</v>
      </c>
      <c r="B93">
        <v>10413982</v>
      </c>
      <c r="C93" t="str">
        <f>_xlfn.XLOOKUP(List_of_countries_and_territories_by_total_population[[#This Row],[Location]],Comparison!$AS$5:$AS$219,Comparison!$AS$5:$AS$219,"FIX MISSING")</f>
        <v>Greece</v>
      </c>
      <c r="D93">
        <f>RANK(List_of_countries_and_territories_by_total_population[[#This Row],[Population]],List_of_countries_and_territories_by_total_population[Population])</f>
        <v>92</v>
      </c>
    </row>
    <row r="94" spans="1:4" x14ac:dyDescent="0.25">
      <c r="A94" t="s">
        <v>213</v>
      </c>
      <c r="B94">
        <v>10277100</v>
      </c>
      <c r="C94" t="str">
        <f>_xlfn.XLOOKUP(List_of_countries_and_territories_by_total_population[[#This Row],[Location]],Comparison!$AS$5:$AS$219,Comparison!$AS$5:$AS$219,"FIX MISSING")</f>
        <v>Tajikistan</v>
      </c>
      <c r="D94">
        <f>RANK(List_of_countries_and_territories_by_total_population[[#This Row],[Population]],List_of_countries_and_territories_by_total_population[Population])</f>
        <v>93</v>
      </c>
    </row>
    <row r="95" spans="1:4" x14ac:dyDescent="0.25">
      <c r="A95" t="s">
        <v>155</v>
      </c>
      <c r="B95">
        <v>10200013</v>
      </c>
      <c r="C95" t="str">
        <f>_xlfn.XLOOKUP(List_of_countries_and_territories_by_total_population[[#This Row],[Location]],Comparison!$AS$5:$AS$219,Comparison!$AS$5:$AS$219,"FIX MISSING")</f>
        <v>Azerbaijan</v>
      </c>
      <c r="D95">
        <f>RANK(List_of_countries_and_territories_by_total_population[[#This Row],[Population]],List_of_countries_and_territories_by_total_population[Population])</f>
        <v>94</v>
      </c>
    </row>
    <row r="96" spans="1:4" x14ac:dyDescent="0.25">
      <c r="A96" t="s">
        <v>56</v>
      </c>
      <c r="B96">
        <v>10002000</v>
      </c>
      <c r="C96" t="str">
        <f>_xlfn.XLOOKUP(List_of_countries_and_territories_by_total_population[[#This Row],[Location]],Comparison!$AS$5:$AS$219,Comparison!$AS$5:$AS$219,"FIX MISSING")</f>
        <v>Israel</v>
      </c>
      <c r="D96">
        <f>RANK(List_of_countries_and_territories_by_total_population[[#This Row],[Population]],List_of_countries_and_territories_by_total_population[Population])</f>
        <v>95</v>
      </c>
    </row>
    <row r="97" spans="1:4" x14ac:dyDescent="0.25">
      <c r="A97" t="s">
        <v>230</v>
      </c>
      <c r="B97">
        <v>9892632</v>
      </c>
      <c r="C97" t="str">
        <f>_xlfn.XLOOKUP(List_of_countries_and_territories_by_total_population[[#This Row],[Location]],Comparison!$AS$5:$AS$219,Comparison!$AS$5:$AS$219,"FIX MISSING")</f>
        <v>Honduras</v>
      </c>
      <c r="D97">
        <f>RANK(List_of_countries_and_territories_by_total_population[[#This Row],[Population]],List_of_countries_and_territories_by_total_population[Population])</f>
        <v>96</v>
      </c>
    </row>
    <row r="98" spans="1:4" x14ac:dyDescent="0.25">
      <c r="A98" t="s">
        <v>92</v>
      </c>
      <c r="B98">
        <v>9584627</v>
      </c>
      <c r="C98" t="str">
        <f>_xlfn.XLOOKUP(List_of_countries_and_territories_by_total_population[[#This Row],[Location]],Comparison!$AS$5:$AS$219,Comparison!$AS$5:$AS$219,"FIX MISSING")</f>
        <v>Hungary</v>
      </c>
      <c r="D98">
        <f>RANK(List_of_countries_and_territories_by_total_population[[#This Row],[Population]],List_of_countries_and_territories_by_total_population[Population])</f>
        <v>97</v>
      </c>
    </row>
    <row r="99" spans="1:4" x14ac:dyDescent="0.25">
      <c r="A99" t="s">
        <v>51</v>
      </c>
      <c r="B99">
        <v>9198124</v>
      </c>
      <c r="C99" t="str">
        <f>_xlfn.XLOOKUP(List_of_countries_and_territories_by_total_population[[#This Row],[Location]],Comparison!$AS$5:$AS$219,Comparison!$AS$5:$AS$219,"FIX MISSING")</f>
        <v>Austria</v>
      </c>
      <c r="D99">
        <f>RANK(List_of_countries_and_territories_by_total_population[[#This Row],[Population]],List_of_countries_and_territories_by_total_population[Population])</f>
        <v>98</v>
      </c>
    </row>
    <row r="100" spans="1:4" x14ac:dyDescent="0.25">
      <c r="A100" t="s">
        <v>122</v>
      </c>
      <c r="B100">
        <v>9155978</v>
      </c>
      <c r="C100" t="str">
        <f>_xlfn.XLOOKUP(List_of_countries_and_territories_by_total_population[[#This Row],[Location]],Comparison!$AS$5:$AS$219,Comparison!$AS$5:$AS$219,"FIX MISSING")</f>
        <v>Belarus</v>
      </c>
      <c r="D100">
        <f>RANK(List_of_countries_and_territories_by_total_population[[#This Row],[Population]],List_of_countries_and_territories_by_total_population[Population])</f>
        <v>99</v>
      </c>
    </row>
    <row r="101" spans="1:4" x14ac:dyDescent="0.25">
      <c r="A101" t="s">
        <v>6</v>
      </c>
      <c r="B101">
        <v>9002763</v>
      </c>
      <c r="C101" t="str">
        <f>_xlfn.XLOOKUP(List_of_countries_and_territories_by_total_population[[#This Row],[Location]],Comparison!$AS$5:$AS$219,Comparison!$AS$5:$AS$219,"FIX MISSING")</f>
        <v>Switzerland</v>
      </c>
      <c r="D101">
        <f>RANK(List_of_countries_and_territories_by_total_population[[#This Row],[Population]],List_of_countries_and_territories_by_total_population[Population])</f>
        <v>100</v>
      </c>
    </row>
    <row r="102" spans="1:4" x14ac:dyDescent="0.25">
      <c r="A102" t="s">
        <v>295</v>
      </c>
      <c r="B102">
        <v>8884032</v>
      </c>
      <c r="C102" t="str">
        <f>_xlfn.XLOOKUP(List_of_countries_and_territories_by_total_population[[#This Row],[Location]],Comparison!$AS$5:$AS$219,Comparison!$AS$5:$AS$219,"FIX MISSING")</f>
        <v>Sierra Leone</v>
      </c>
      <c r="D102">
        <f>RANK(List_of_countries_and_territories_by_total_population[[#This Row],[Population]],List_of_countries_and_territories_by_total_population[Population])</f>
        <v>101</v>
      </c>
    </row>
    <row r="103" spans="1:4" x14ac:dyDescent="0.25">
      <c r="A103" t="s">
        <v>267</v>
      </c>
      <c r="B103">
        <v>8095498</v>
      </c>
      <c r="C103" t="str">
        <f>_xlfn.XLOOKUP(List_of_countries_and_territories_by_total_population[[#This Row],[Location]],Comparison!$AS$5:$AS$219,Comparison!$AS$5:$AS$219,"FIX MISSING")</f>
        <v>Togo</v>
      </c>
      <c r="D103">
        <f>RANK(List_of_countries_and_territories_by_total_population[[#This Row],[Population]],List_of_countries_and_territories_by_total_population[Population])</f>
        <v>102</v>
      </c>
    </row>
    <row r="104" spans="1:4" x14ac:dyDescent="0.25">
      <c r="A104" t="s">
        <v>231</v>
      </c>
      <c r="B104">
        <v>7546000</v>
      </c>
      <c r="C104" t="str">
        <f>_xlfn.XLOOKUP(List_of_countries_and_territories_by_total_population[[#This Row],[Location]],Comparison!$AS$5:$AS$219,Comparison!$AS$5:$AS$219,"FIX MISSING")</f>
        <v>Laos</v>
      </c>
      <c r="D104">
        <f>RANK(List_of_countries_and_territories_by_total_population[[#This Row],[Population]],List_of_countries_and_territories_by_total_population[Population])</f>
        <v>103</v>
      </c>
    </row>
    <row r="105" spans="1:4" x14ac:dyDescent="0.25">
      <c r="A105" t="s">
        <v>14</v>
      </c>
      <c r="B105">
        <v>7531800</v>
      </c>
      <c r="C105" t="str">
        <f>_xlfn.XLOOKUP(List_of_countries_and_territories_by_total_population[[#This Row],[Location]],Comparison!$AS$5:$AS$219,Comparison!$AS$5:$AS$219,"FIX MISSING")</f>
        <v>Hong Kong</v>
      </c>
      <c r="D105">
        <f>RANK(List_of_countries_and_territories_by_total_population[[#This Row],[Population]],List_of_countries_and_territories_by_total_population[Population])</f>
        <v>104</v>
      </c>
    </row>
    <row r="106" spans="1:4" x14ac:dyDescent="0.25">
      <c r="A106" t="s">
        <v>159</v>
      </c>
      <c r="B106">
        <v>7381023</v>
      </c>
      <c r="C106" t="str">
        <f>_xlfn.XLOOKUP(List_of_countries_and_territories_by_total_population[[#This Row],[Location]],Comparison!$AS$5:$AS$219,Comparison!$AS$5:$AS$219,"FIX MISSING")</f>
        <v>Libya</v>
      </c>
      <c r="D106">
        <f>RANK(List_of_countries_and_territories_by_total_population[[#This Row],[Population]],List_of_countries_and_territories_by_total_population[Population])</f>
        <v>105</v>
      </c>
    </row>
    <row r="107" spans="1:4" x14ac:dyDescent="0.25">
      <c r="A107" t="s">
        <v>199</v>
      </c>
      <c r="B107">
        <v>7161900</v>
      </c>
      <c r="C107" t="str">
        <f>_xlfn.XLOOKUP(List_of_countries_and_territories_by_total_population[[#This Row],[Location]],Comparison!$AS$5:$AS$219,Comparison!$AS$5:$AS$219,"FIX MISSING")</f>
        <v>Kyrgyzstan</v>
      </c>
      <c r="D107">
        <f>RANK(List_of_countries_and_territories_by_total_population[[#This Row],[Population]],List_of_countries_and_territories_by_total_population[Population])</f>
        <v>106</v>
      </c>
    </row>
    <row r="108" spans="1:4" x14ac:dyDescent="0.25">
      <c r="A108" t="s">
        <v>162</v>
      </c>
      <c r="B108">
        <v>7057841</v>
      </c>
      <c r="C108" t="str">
        <f>_xlfn.XLOOKUP(List_of_countries_and_territories_by_total_population[[#This Row],[Location]],Comparison!$AS$5:$AS$219,Comparison!$AS$5:$AS$219,"FIX MISSING")</f>
        <v>Turkmenistan</v>
      </c>
      <c r="D108">
        <f>RANK(List_of_countries_and_territories_by_total_population[[#This Row],[Population]],List_of_countries_and_territories_by_total_population[Population])</f>
        <v>107</v>
      </c>
    </row>
    <row r="109" spans="1:4" x14ac:dyDescent="0.25">
      <c r="A109" t="s">
        <v>220</v>
      </c>
      <c r="B109">
        <v>6803886</v>
      </c>
      <c r="C109" t="str">
        <f>_xlfn.XLOOKUP(List_of_countries_and_territories_by_total_population[[#This Row],[Location]],Comparison!$AS$5:$AS$219,Comparison!$AS$5:$AS$219,"FIX MISSING")</f>
        <v>Nicaragua</v>
      </c>
      <c r="D109">
        <f>RANK(List_of_countries_and_territories_by_total_population[[#This Row],[Population]],List_of_countries_and_territories_by_total_population[Population])</f>
        <v>108</v>
      </c>
    </row>
    <row r="110" spans="1:4" x14ac:dyDescent="0.25">
      <c r="A110" t="s">
        <v>116</v>
      </c>
      <c r="B110">
        <v>6605168</v>
      </c>
      <c r="C110" t="str">
        <f>_xlfn.XLOOKUP(List_of_countries_and_territories_by_total_population[[#This Row],[Location]],Comparison!$AS$5:$AS$219,Comparison!$AS$5:$AS$219,"FIX MISSING")</f>
        <v>Serbia</v>
      </c>
      <c r="D110">
        <f>RANK(List_of_countries_and_territories_by_total_population[[#This Row],[Population]],List_of_countries_and_territories_by_total_population[Population])</f>
        <v>109</v>
      </c>
    </row>
    <row r="111" spans="1:4" x14ac:dyDescent="0.25">
      <c r="A111" t="s">
        <v>306</v>
      </c>
      <c r="B111">
        <v>6470307</v>
      </c>
      <c r="C111" t="str">
        <f>_xlfn.XLOOKUP(List_of_countries_and_territories_by_total_population[[#This Row],[Location]],Comparison!$AS$5:$AS$219,Comparison!$AS$5:$AS$219,"FIX MISSING")</f>
        <v>Central African Republic</v>
      </c>
      <c r="D111">
        <f>RANK(List_of_countries_and_territories_by_total_population[[#This Row],[Population]],List_of_countries_and_territories_by_total_population[Population])</f>
        <v>110</v>
      </c>
    </row>
    <row r="112" spans="1:4" x14ac:dyDescent="0.25">
      <c r="A112" t="s">
        <v>125</v>
      </c>
      <c r="B112">
        <v>6445481</v>
      </c>
      <c r="C112" t="str">
        <f>_xlfn.XLOOKUP(List_of_countries_and_territories_by_total_population[[#This Row],[Location]],Comparison!$AS$5:$AS$219,Comparison!$AS$5:$AS$219,"FIX MISSING")</f>
        <v>Bulgaria</v>
      </c>
      <c r="D112">
        <f>RANK(List_of_countries_and_territories_by_total_population[[#This Row],[Population]],List_of_countries_and_territories_by_total_population[Population])</f>
        <v>111</v>
      </c>
    </row>
    <row r="113" spans="1:4" x14ac:dyDescent="0.25">
      <c r="A113" t="s">
        <v>215</v>
      </c>
      <c r="B113">
        <v>6351000</v>
      </c>
      <c r="C113" t="str">
        <f>_xlfn.XLOOKUP(List_of_countries_and_territories_by_total_population[[#This Row],[Location]],Comparison!$AS$5:$AS$219,Comparison!$AS$5:$AS$219,"FIX MISSING")</f>
        <v>El Salvador</v>
      </c>
      <c r="D113">
        <f>RANK(List_of_countries_and_territories_by_total_population[[#This Row],[Population]],List_of_countries_and_territories_by_total_population[Population])</f>
        <v>112</v>
      </c>
    </row>
    <row r="114" spans="1:4" x14ac:dyDescent="0.25">
      <c r="A114" t="s">
        <v>246</v>
      </c>
      <c r="B114">
        <v>6142180</v>
      </c>
      <c r="C114" t="str">
        <f>_xlfn.XLOOKUP(List_of_countries_and_territories_by_total_population[[#This Row],[Location]],Comparison!$AS$5:$AS$219,Comparison!$AS$5:$AS$219,"FIX MISSING")</f>
        <v>Congo</v>
      </c>
      <c r="D114">
        <f>RANK(List_of_countries_and_territories_by_total_population[[#This Row],[Population]],List_of_countries_and_territories_by_total_population[Population])</f>
        <v>113</v>
      </c>
    </row>
    <row r="115" spans="1:4" x14ac:dyDescent="0.25">
      <c r="A115" t="s">
        <v>177</v>
      </c>
      <c r="B115">
        <v>6109644</v>
      </c>
      <c r="C115" t="str">
        <f>_xlfn.XLOOKUP(List_of_countries_and_territories_by_total_population[[#This Row],[Location]],Comparison!$AS$5:$AS$219,Comparison!$AS$5:$AS$219,"FIX MISSING")</f>
        <v>Paraguay</v>
      </c>
      <c r="D115">
        <f>RANK(List_of_countries_and_territories_by_total_population[[#This Row],[Population]],List_of_countries_and_territories_by_total_population[Population])</f>
        <v>114</v>
      </c>
    </row>
    <row r="116" spans="1:4" x14ac:dyDescent="0.25">
      <c r="A116" t="s">
        <v>23</v>
      </c>
      <c r="B116">
        <v>6036900</v>
      </c>
      <c r="C116" t="str">
        <f>_xlfn.XLOOKUP(List_of_countries_and_territories_by_total_population[[#This Row],[Location]],Comparison!$AS$5:$AS$219,Comparison!$AS$5:$AS$219,"FIX MISSING")</f>
        <v>Singapore</v>
      </c>
      <c r="D116">
        <f>RANK(List_of_countries_and_territories_by_total_population[[#This Row],[Population]],List_of_countries_and_territories_by_total_population[Population])</f>
        <v>115</v>
      </c>
    </row>
    <row r="117" spans="1:4" x14ac:dyDescent="0.25">
      <c r="A117" t="s">
        <v>16</v>
      </c>
      <c r="B117">
        <v>5989985</v>
      </c>
      <c r="C117" t="str">
        <f>_xlfn.XLOOKUP(List_of_countries_and_territories_by_total_population[[#This Row],[Location]],Comparison!$AS$5:$AS$219,Comparison!$AS$5:$AS$219,"FIX MISSING")</f>
        <v>Denmark</v>
      </c>
      <c r="D117">
        <f>RANK(List_of_countries_and_territories_by_total_population[[#This Row],[Population]],List_of_countries_and_territories_by_total_population[Population])</f>
        <v>116</v>
      </c>
    </row>
    <row r="118" spans="1:4" x14ac:dyDescent="0.25">
      <c r="A118" t="s">
        <v>31</v>
      </c>
      <c r="B118">
        <v>5635560</v>
      </c>
      <c r="C118" t="str">
        <f>_xlfn.XLOOKUP(List_of_countries_and_territories_by_total_population[[#This Row],[Location]],Comparison!$AS$5:$AS$219,Comparison!$AS$5:$AS$219,"FIX MISSING")</f>
        <v>Finland</v>
      </c>
      <c r="D118">
        <f>RANK(List_of_countries_and_territories_by_total_population[[#This Row],[Population]],List_of_countries_and_territories_by_total_population[Population])</f>
        <v>117</v>
      </c>
    </row>
    <row r="119" spans="1:4" x14ac:dyDescent="0.25">
      <c r="A119" t="s">
        <v>9</v>
      </c>
      <c r="B119">
        <v>5585044</v>
      </c>
      <c r="C119" t="str">
        <f>_xlfn.XLOOKUP(List_of_countries_and_territories_by_total_population[[#This Row],[Location]],Comparison!$AS$5:$AS$219,Comparison!$AS$5:$AS$219,"FIX MISSING")</f>
        <v>Norway</v>
      </c>
      <c r="D119">
        <f>RANK(List_of_countries_and_territories_by_total_population[[#This Row],[Population]],List_of_countries_and_territories_by_total_population[Population])</f>
        <v>118</v>
      </c>
    </row>
    <row r="120" spans="1:4" x14ac:dyDescent="0.25">
      <c r="A120" t="s">
        <v>188</v>
      </c>
      <c r="B120">
        <v>5490000</v>
      </c>
      <c r="C120" t="str">
        <f>_xlfn.XLOOKUP(List_of_countries_and_territories_by_total_population[[#This Row],[Location]],Comparison!$AS$5:$AS$219,Comparison!$AS$5:$AS$219,"FIX MISSING")</f>
        <v>Lebanon</v>
      </c>
      <c r="D120">
        <f>RANK(List_of_countries_and_territories_by_total_population[[#This Row],[Population]],List_of_countries_and_territories_by_total_population[Population])</f>
        <v>119</v>
      </c>
    </row>
    <row r="121" spans="1:4" x14ac:dyDescent="0.25">
      <c r="A121" t="s">
        <v>190</v>
      </c>
      <c r="B121">
        <v>5483450</v>
      </c>
      <c r="C121" t="str">
        <f>_xlfn.XLOOKUP(List_of_countries_and_territories_by_total_population[[#This Row],[Location]],Comparison!$AS$5:$AS$219,Comparison!$AS$5:$AS$219,"FIX MISSING")</f>
        <v>Palestine</v>
      </c>
      <c r="D121">
        <f>RANK(List_of_countries_and_territories_by_total_population[[#This Row],[Population]],List_of_countries_and_territories_by_total_population[Population])</f>
        <v>120</v>
      </c>
    </row>
    <row r="122" spans="1:4" x14ac:dyDescent="0.25">
      <c r="A122" t="s">
        <v>91</v>
      </c>
      <c r="B122">
        <v>5421272</v>
      </c>
      <c r="C122" t="str">
        <f>_xlfn.XLOOKUP(List_of_countries_and_territories_by_total_population[[#This Row],[Location]],Comparison!$AS$5:$AS$219,Comparison!$AS$5:$AS$219,"FIX MISSING")</f>
        <v>Slovakia</v>
      </c>
      <c r="D122">
        <f>RANK(List_of_countries_and_territories_by_total_population[[#This Row],[Population]],List_of_countries_and_territories_by_total_population[Population])</f>
        <v>121</v>
      </c>
    </row>
    <row r="123" spans="1:4" x14ac:dyDescent="0.25">
      <c r="A123" t="s">
        <v>20</v>
      </c>
      <c r="B123">
        <v>5380300</v>
      </c>
      <c r="C123" t="str">
        <f>_xlfn.XLOOKUP(List_of_countries_and_territories_by_total_population[[#This Row],[Location]],Comparison!$AS$5:$AS$219,Comparison!$AS$5:$AS$219,"FIX MISSING")</f>
        <v>Ireland</v>
      </c>
      <c r="D123">
        <f>RANK(List_of_countries_and_territories_by_total_population[[#This Row],[Population]],List_of_countries_and_territories_by_total_population[Population])</f>
        <v>122</v>
      </c>
    </row>
    <row r="124" spans="1:4" x14ac:dyDescent="0.25">
      <c r="A124" t="s">
        <v>35</v>
      </c>
      <c r="B124">
        <v>5348600</v>
      </c>
      <c r="C124" t="str">
        <f>_xlfn.XLOOKUP(List_of_countries_and_territories_by_total_population[[#This Row],[Location]],Comparison!$AS$5:$AS$219,Comparison!$AS$5:$AS$219,"FIX MISSING")</f>
        <v>New Zealand</v>
      </c>
      <c r="D124">
        <f>RANK(List_of_countries_and_territories_by_total_population[[#This Row],[Population]],List_of_countries_and_territories_by_total_population[Population])</f>
        <v>123</v>
      </c>
    </row>
    <row r="125" spans="1:4" x14ac:dyDescent="0.25">
      <c r="A125" t="s">
        <v>114</v>
      </c>
      <c r="B125">
        <v>5309625</v>
      </c>
      <c r="C125" t="str">
        <f>_xlfn.XLOOKUP(List_of_countries_and_territories_by_total_population[[#This Row],[Location]],Comparison!$AS$5:$AS$219,Comparison!$AS$5:$AS$219,"FIX MISSING")</f>
        <v>Costa Rica</v>
      </c>
      <c r="D125">
        <f>RANK(List_of_countries_and_territories_by_total_population[[#This Row],[Population]],List_of_countries_and_territories_by_total_population[Population])</f>
        <v>124</v>
      </c>
    </row>
    <row r="126" spans="1:4" x14ac:dyDescent="0.25">
      <c r="A126" t="s">
        <v>106</v>
      </c>
      <c r="B126">
        <v>5252608</v>
      </c>
      <c r="C126" t="str">
        <f>_xlfn.XLOOKUP(List_of_countries_and_territories_by_total_population[[#This Row],[Location]],Comparison!$AS$5:$AS$219,Comparison!$AS$5:$AS$219,"FIX MISSING")</f>
        <v>Oman</v>
      </c>
      <c r="D126">
        <f>RANK(List_of_countries_and_territories_by_total_population[[#This Row],[Population]],List_of_countries_and_territories_by_total_population[Population])</f>
        <v>125</v>
      </c>
    </row>
    <row r="127" spans="1:4" x14ac:dyDescent="0.25">
      <c r="A127" t="s">
        <v>287</v>
      </c>
      <c r="B127">
        <v>5248621</v>
      </c>
      <c r="C127" t="str">
        <f>_xlfn.XLOOKUP(List_of_countries_and_territories_by_total_population[[#This Row],[Location]],Comparison!$AS$5:$AS$219,Comparison!$AS$5:$AS$219,"FIX MISSING")</f>
        <v>Liberia</v>
      </c>
      <c r="D127">
        <f>RANK(List_of_countries_and_territories_by_total_population[[#This Row],[Population]],List_of_countries_and_territories_by_total_population[Population])</f>
        <v>126</v>
      </c>
    </row>
    <row r="128" spans="1:4" x14ac:dyDescent="0.25">
      <c r="A128" t="s">
        <v>271</v>
      </c>
      <c r="B128">
        <v>4927532</v>
      </c>
      <c r="C128" t="str">
        <f>_xlfn.XLOOKUP(List_of_countries_and_territories_by_total_population[[#This Row],[Location]],Comparison!$AS$5:$AS$219,Comparison!$AS$5:$AS$219,"FIX MISSING")</f>
        <v>Mauritania</v>
      </c>
      <c r="D128">
        <f>RANK(List_of_countries_and_territories_by_total_population[[#This Row],[Population]],List_of_countries_and_territories_by_total_population[Population])</f>
        <v>127</v>
      </c>
    </row>
    <row r="129" spans="1:4" x14ac:dyDescent="0.25">
      <c r="A129" t="s">
        <v>95</v>
      </c>
      <c r="B129">
        <v>4913271</v>
      </c>
      <c r="C129" t="str">
        <f>_xlfn.XLOOKUP(List_of_countries_and_territories_by_total_population[[#This Row],[Location]],Comparison!$AS$5:$AS$219,Comparison!$AS$5:$AS$219,"FIX MISSING")</f>
        <v>Kuwait</v>
      </c>
      <c r="D129">
        <f>RANK(List_of_countries_and_territories_by_total_population[[#This Row],[Population]],List_of_countries_and_territories_by_total_population[Population])</f>
        <v>128</v>
      </c>
    </row>
    <row r="130" spans="1:4" x14ac:dyDescent="0.25">
      <c r="A130" t="s">
        <v>105</v>
      </c>
      <c r="B130">
        <v>4064780</v>
      </c>
      <c r="C130" t="str">
        <f>_xlfn.XLOOKUP(List_of_countries_and_territories_by_total_population[[#This Row],[Location]],Comparison!$AS$5:$AS$219,Comparison!$AS$5:$AS$219,"FIX MISSING")</f>
        <v>Panama</v>
      </c>
      <c r="D130">
        <f>RANK(List_of_countries_and_territories_by_total_population[[#This Row],[Population]],List_of_countries_and_territories_by_total_population[Population])</f>
        <v>129</v>
      </c>
    </row>
    <row r="131" spans="1:4" x14ac:dyDescent="0.25">
      <c r="A131" t="s">
        <v>78</v>
      </c>
      <c r="B131">
        <v>3859686</v>
      </c>
      <c r="C131" t="str">
        <f>_xlfn.XLOOKUP(List_of_countries_and_territories_by_total_population[[#This Row],[Location]],Comparison!$AS$5:$AS$219,Comparison!$AS$5:$AS$219,"FIX MISSING")</f>
        <v>Croatia</v>
      </c>
      <c r="D131">
        <f>RANK(List_of_countries_and_territories_by_total_population[[#This Row],[Population]],List_of_countries_and_territories_by_total_population[Population])</f>
        <v>130</v>
      </c>
    </row>
    <row r="132" spans="1:4" x14ac:dyDescent="0.25">
      <c r="A132" t="s">
        <v>109</v>
      </c>
      <c r="B132">
        <v>3694600</v>
      </c>
      <c r="C132" t="str">
        <f>_xlfn.XLOOKUP(List_of_countries_and_territories_by_total_population[[#This Row],[Location]],Comparison!$AS$5:$AS$219,Comparison!$AS$5:$AS$219,"FIX MISSING")</f>
        <v>Georgia</v>
      </c>
      <c r="D132">
        <f>RANK(List_of_countries_and_territories_by_total_population[[#This Row],[Population]],List_of_countries_and_territories_by_total_population[Population])</f>
        <v>131</v>
      </c>
    </row>
    <row r="133" spans="1:4" x14ac:dyDescent="0.25">
      <c r="A133" t="s">
        <v>284</v>
      </c>
      <c r="B133">
        <v>3535603</v>
      </c>
      <c r="C133" t="str">
        <f>_xlfn.XLOOKUP(List_of_countries_and_territories_by_total_population[[#This Row],[Location]],Comparison!$AS$5:$AS$219,Comparison!$AS$5:$AS$219,"FIX MISSING")</f>
        <v>Eritrea</v>
      </c>
      <c r="D133">
        <f>RANK(List_of_countries_and_territories_by_total_population[[#This Row],[Population]],List_of_countries_and_territories_by_total_population[Population])</f>
        <v>132</v>
      </c>
    </row>
    <row r="134" spans="1:4" x14ac:dyDescent="0.25">
      <c r="A134" t="s">
        <v>166</v>
      </c>
      <c r="B134">
        <v>3504741</v>
      </c>
      <c r="C134" t="str">
        <f>_xlfn.XLOOKUP(List_of_countries_and_territories_by_total_population[[#This Row],[Location]],Comparison!$AS$5:$AS$219,Comparison!$AS$5:$AS$219,"FIX MISSING")</f>
        <v>Mongolia</v>
      </c>
      <c r="D134">
        <f>RANK(List_of_countries_and_territories_by_total_population[[#This Row],[Population]],List_of_countries_and_territories_by_total_population[Population])</f>
        <v>133</v>
      </c>
    </row>
    <row r="135" spans="1:4" x14ac:dyDescent="0.25">
      <c r="A135" t="s">
        <v>99</v>
      </c>
      <c r="B135">
        <v>3444263</v>
      </c>
      <c r="C135" t="str">
        <f>_xlfn.XLOOKUP(List_of_countries_and_territories_by_total_population[[#This Row],[Location]],Comparison!$AS$5:$AS$219,Comparison!$AS$5:$AS$219,"FIX MISSING")</f>
        <v>Uruguay</v>
      </c>
      <c r="D135">
        <f>RANK(List_of_countries_and_territories_by_total_population[[#This Row],[Population]],List_of_countries_and_territories_by_total_population[Population])</f>
        <v>134</v>
      </c>
    </row>
    <row r="136" spans="1:4" x14ac:dyDescent="0.25">
      <c r="A136" t="s">
        <v>141</v>
      </c>
      <c r="B136">
        <v>3264873</v>
      </c>
      <c r="C136" t="str">
        <f>_xlfn.XLOOKUP(List_of_countries_and_territories_by_total_population[[#This Row],[Location]],Comparison!$AS$5:$AS$219,Comparison!$AS$5:$AS$219,"FIX MISSING")</f>
        <v>Bosnia and Herzegovina</v>
      </c>
      <c r="D136">
        <f>RANK(List_of_countries_and_territories_by_total_population[[#This Row],[Population]],List_of_countries_and_territories_by_total_population[Population])</f>
        <v>135</v>
      </c>
    </row>
    <row r="137" spans="1:4" x14ac:dyDescent="0.25">
      <c r="A137" t="s">
        <v>2629</v>
      </c>
      <c r="B137">
        <v>3205691</v>
      </c>
      <c r="C137" t="str">
        <f>_xlfn.XLOOKUP(List_of_countries_and_territories_by_total_population[[#This Row],[Location]],Comparison!$AS$5:$AS$219,Comparison!$AS$5:$AS$219,"FIX MISSING")</f>
        <v>FIX MISSING</v>
      </c>
      <c r="D137">
        <f>RANK(List_of_countries_and_territories_by_total_population[[#This Row],[Population]],List_of_countries_and_territories_by_total_population[Population])</f>
        <v>136</v>
      </c>
    </row>
    <row r="138" spans="1:4" x14ac:dyDescent="0.25">
      <c r="A138" t="s">
        <v>135</v>
      </c>
      <c r="B138">
        <v>3039700</v>
      </c>
      <c r="C138" t="str">
        <f>_xlfn.XLOOKUP(List_of_countries_and_territories_by_total_population[[#This Row],[Location]],Comparison!$AS$5:$AS$219,Comparison!$AS$5:$AS$219,"FIX MISSING")</f>
        <v>Armenia</v>
      </c>
      <c r="D138">
        <f>RANK(List_of_countries_and_territories_by_total_population[[#This Row],[Population]],List_of_countries_and_territories_by_total_population[Population])</f>
        <v>137</v>
      </c>
    </row>
    <row r="139" spans="1:4" x14ac:dyDescent="0.25">
      <c r="A139" t="s">
        <v>238</v>
      </c>
      <c r="B139">
        <v>3022401</v>
      </c>
      <c r="C139" t="str">
        <f>_xlfn.XLOOKUP(List_of_countries_and_territories_by_total_population[[#This Row],[Location]],Comparison!$AS$5:$AS$219,Comparison!$AS$5:$AS$219,"FIX MISSING")</f>
        <v>Namibia</v>
      </c>
      <c r="D139">
        <f>RANK(List_of_countries_and_territories_by_total_population[[#This Row],[Population]],List_of_countries_and_territories_by_total_population[Population])</f>
        <v>138</v>
      </c>
    </row>
    <row r="140" spans="1:4" x14ac:dyDescent="0.25">
      <c r="A140" t="s">
        <v>76</v>
      </c>
      <c r="B140">
        <v>2896438</v>
      </c>
      <c r="C140" t="str">
        <f>_xlfn.XLOOKUP(List_of_countries_and_territories_by_total_population[[#This Row],[Location]],Comparison!$AS$5:$AS$219,Comparison!$AS$5:$AS$219,"FIX MISSING")</f>
        <v>Lithuania</v>
      </c>
      <c r="D140">
        <f>RANK(List_of_countries_and_territories_by_total_population[[#This Row],[Population]],List_of_countries_and_territories_by_total_population[Population])</f>
        <v>139</v>
      </c>
    </row>
    <row r="141" spans="1:4" x14ac:dyDescent="0.25">
      <c r="A141" t="s">
        <v>80</v>
      </c>
      <c r="B141">
        <v>2857822</v>
      </c>
      <c r="C141" t="str">
        <f>_xlfn.XLOOKUP(List_of_countries_and_territories_by_total_population[[#This Row],[Location]],Comparison!$AS$5:$AS$219,Comparison!$AS$5:$AS$219,"FIX MISSING")</f>
        <v>Qatar</v>
      </c>
      <c r="D141">
        <f>RANK(List_of_countries_and_territories_by_total_population[[#This Row],[Population]],List_of_countries_and_territories_by_total_population[Population])</f>
        <v>140</v>
      </c>
    </row>
    <row r="142" spans="1:4" x14ac:dyDescent="0.25">
      <c r="A142" t="s">
        <v>196</v>
      </c>
      <c r="B142">
        <v>2825544</v>
      </c>
      <c r="C142" t="str">
        <f>_xlfn.XLOOKUP(List_of_countries_and_territories_by_total_population[[#This Row],[Location]],Comparison!$AS$5:$AS$219,Comparison!$AS$5:$AS$219,"FIX MISSING")</f>
        <v>Jamaica</v>
      </c>
      <c r="D142">
        <f>RANK(List_of_countries_and_territories_by_total_population[[#This Row],[Population]],List_of_countries_and_territories_by_total_population[Population])</f>
        <v>141</v>
      </c>
    </row>
    <row r="143" spans="1:4" x14ac:dyDescent="0.25">
      <c r="A143" t="s">
        <v>150</v>
      </c>
      <c r="B143">
        <v>2423300</v>
      </c>
      <c r="C143" t="str">
        <f>_xlfn.XLOOKUP(List_of_countries_and_territories_by_total_population[[#This Row],[Location]],Comparison!$AS$5:$AS$219,Comparison!$AS$5:$AS$219,"FIX MISSING")</f>
        <v>Moldova</v>
      </c>
      <c r="D143">
        <f>RANK(List_of_countries_and_territories_by_total_population[[#This Row],[Population]],List_of_countries_and_territories_by_total_population[Population])</f>
        <v>142</v>
      </c>
    </row>
    <row r="144" spans="1:4" x14ac:dyDescent="0.25">
      <c r="A144" t="s">
        <v>283</v>
      </c>
      <c r="B144">
        <v>2417471</v>
      </c>
      <c r="C144" t="str">
        <f>_xlfn.XLOOKUP(List_of_countries_and_territories_by_total_population[[#This Row],[Location]],Comparison!$AS$5:$AS$219,Comparison!$AS$5:$AS$219,"FIX MISSING")</f>
        <v>Gambia</v>
      </c>
      <c r="D144">
        <f>RANK(List_of_countries_and_territories_by_total_population[[#This Row],[Population]],List_of_countries_and_territories_by_total_population[Population])</f>
        <v>143</v>
      </c>
    </row>
    <row r="145" spans="1:4" x14ac:dyDescent="0.25">
      <c r="A145" t="s">
        <v>194</v>
      </c>
      <c r="B145">
        <v>2410338</v>
      </c>
      <c r="C145" t="str">
        <f>_xlfn.XLOOKUP(List_of_countries_and_territories_by_total_population[[#This Row],[Location]],Comparison!$AS$5:$AS$219,Comparison!$AS$5:$AS$219,"FIX MISSING")</f>
        <v>Botswana</v>
      </c>
      <c r="D145">
        <f>RANK(List_of_countries_and_territories_by_total_population[[#This Row],[Population]],List_of_countries_and_territories_by_total_population[Population])</f>
        <v>144</v>
      </c>
    </row>
    <row r="146" spans="1:4" x14ac:dyDescent="0.25">
      <c r="A146" t="s">
        <v>208</v>
      </c>
      <c r="B146">
        <v>2408586</v>
      </c>
      <c r="C146" t="str">
        <f>_xlfn.XLOOKUP(List_of_countries_and_territories_by_total_population[[#This Row],[Location]],Comparison!$AS$5:$AS$219,Comparison!$AS$5:$AS$219,"FIX MISSING")</f>
        <v>Gabon</v>
      </c>
      <c r="D146">
        <f>RANK(List_of_countries_and_territories_by_total_population[[#This Row],[Population]],List_of_countries_and_territories_by_total_population[Population])</f>
        <v>145</v>
      </c>
    </row>
    <row r="147" spans="1:4" x14ac:dyDescent="0.25">
      <c r="A147" t="s">
        <v>131</v>
      </c>
      <c r="B147">
        <v>2402113</v>
      </c>
      <c r="C147" t="str">
        <f>_xlfn.XLOOKUP(List_of_countries_and_territories_by_total_population[[#This Row],[Location]],Comparison!$AS$5:$AS$219,Comparison!$AS$5:$AS$219,"FIX MISSING")</f>
        <v>Albania</v>
      </c>
      <c r="D147">
        <f>RANK(List_of_countries_and_territories_by_total_population[[#This Row],[Population]],List_of_countries_and_territories_by_total_population[Population])</f>
        <v>146</v>
      </c>
    </row>
    <row r="148" spans="1:4" x14ac:dyDescent="0.25">
      <c r="A148" t="s">
        <v>276</v>
      </c>
      <c r="B148">
        <v>2306000</v>
      </c>
      <c r="C148" t="str">
        <f>_xlfn.XLOOKUP(List_of_countries_and_territories_by_total_population[[#This Row],[Location]],Comparison!$AS$5:$AS$219,Comparison!$AS$5:$AS$219,"FIX MISSING")</f>
        <v>Lesotho</v>
      </c>
      <c r="D148">
        <f>RANK(List_of_countries_and_territories_by_total_population[[#This Row],[Population]],List_of_countries_and_territories_by_total_population[Population])</f>
        <v>147</v>
      </c>
    </row>
    <row r="149" spans="1:4" x14ac:dyDescent="0.25">
      <c r="A149" t="s">
        <v>49</v>
      </c>
      <c r="B149">
        <v>2126324</v>
      </c>
      <c r="C149" t="str">
        <f>_xlfn.XLOOKUP(List_of_countries_and_territories_by_total_population[[#This Row],[Location]],Comparison!$AS$5:$AS$219,Comparison!$AS$5:$AS$219,"FIX MISSING")</f>
        <v>Slovenia</v>
      </c>
      <c r="D149">
        <f>RANK(List_of_countries_and_territories_by_total_population[[#This Row],[Population]],List_of_countries_and_territories_by_total_population[Population])</f>
        <v>148</v>
      </c>
    </row>
    <row r="150" spans="1:4" x14ac:dyDescent="0.25">
      <c r="A150" t="s">
        <v>74</v>
      </c>
      <c r="B150">
        <v>1857400</v>
      </c>
      <c r="C150" t="str">
        <f>_xlfn.XLOOKUP(List_of_countries_and_territories_by_total_population[[#This Row],[Location]],Comparison!$AS$5:$AS$219,Comparison!$AS$5:$AS$219,"FIX MISSING")</f>
        <v>Latvia</v>
      </c>
      <c r="D150">
        <f>RANK(List_of_countries_and_territories_by_total_population[[#This Row],[Population]],List_of_countries_and_territories_by_total_population[Population])</f>
        <v>149</v>
      </c>
    </row>
    <row r="151" spans="1:4" x14ac:dyDescent="0.25">
      <c r="A151" t="s">
        <v>148</v>
      </c>
      <c r="B151">
        <v>1826247</v>
      </c>
      <c r="C151" t="str">
        <f>_xlfn.XLOOKUP(List_of_countries_and_territories_by_total_population[[#This Row],[Location]],Comparison!$AS$5:$AS$219,Comparison!$AS$5:$AS$219,"FIX MISSING")</f>
        <v>North Macedonia</v>
      </c>
      <c r="D151">
        <f>RANK(List_of_countries_and_territories_by_total_population[[#This Row],[Population]],List_of_countries_and_territories_by_total_population[Population])</f>
        <v>150</v>
      </c>
    </row>
    <row r="152" spans="1:4" x14ac:dyDescent="0.25">
      <c r="A152" t="s">
        <v>289</v>
      </c>
      <c r="B152">
        <v>1781308</v>
      </c>
      <c r="C152" t="str">
        <f>_xlfn.XLOOKUP(List_of_countries_and_territories_by_total_population[[#This Row],[Location]],Comparison!$AS$5:$AS$219,Comparison!$AS$5:$AS$219,"FIX MISSING")</f>
        <v>Guinea-Bissau</v>
      </c>
      <c r="D152">
        <f>RANK(List_of_countries_and_territories_by_total_population[[#This Row],[Population]],List_of_countries_and_territories_by_total_population[Population])</f>
        <v>151</v>
      </c>
    </row>
    <row r="153" spans="1:4" x14ac:dyDescent="0.25">
      <c r="A153" t="s">
        <v>586</v>
      </c>
      <c r="B153">
        <v>1762220</v>
      </c>
      <c r="C153" t="str">
        <f>_xlfn.XLOOKUP(List_of_countries_and_territories_by_total_population[[#This Row],[Location]],Comparison!$AS$5:$AS$219,Comparison!$AS$5:$AS$219,"FIX MISSING")</f>
        <v>FIX MISSING</v>
      </c>
      <c r="D153">
        <f>RANK(List_of_countries_and_territories_by_total_population[[#This Row],[Population]],List_of_countries_and_territories_by_total_population[Population])</f>
        <v>152</v>
      </c>
    </row>
    <row r="154" spans="1:4" x14ac:dyDescent="0.25">
      <c r="A154" t="s">
        <v>70</v>
      </c>
      <c r="B154">
        <v>1588670</v>
      </c>
      <c r="C154" t="str">
        <f>_xlfn.XLOOKUP(List_of_countries_and_territories_by_total_population[[#This Row],[Location]],Comparison!$AS$5:$AS$219,Comparison!$AS$5:$AS$219,"FIX MISSING")</f>
        <v>Bahrain</v>
      </c>
      <c r="D154">
        <f>RANK(List_of_countries_and_territories_by_total_population[[#This Row],[Population]],List_of_countries_and_territories_by_total_population[Population])</f>
        <v>153</v>
      </c>
    </row>
    <row r="155" spans="1:4" x14ac:dyDescent="0.25">
      <c r="A155" t="s">
        <v>224</v>
      </c>
      <c r="B155">
        <v>1558160</v>
      </c>
      <c r="C155" t="str">
        <f>_xlfn.XLOOKUP(List_of_countries_and_territories_by_total_population[[#This Row],[Location]],Comparison!$AS$5:$AS$219,Comparison!$AS$5:$AS$219,"FIX MISSING")</f>
        <v>Equatorial Guinea</v>
      </c>
      <c r="D155">
        <f>RANK(List_of_countries_and_territories_by_total_population[[#This Row],[Population]],List_of_countries_and_territories_by_total_population[Population])</f>
        <v>154</v>
      </c>
    </row>
    <row r="156" spans="1:4" x14ac:dyDescent="0.25">
      <c r="A156" t="s">
        <v>65</v>
      </c>
      <c r="B156">
        <v>1374687</v>
      </c>
      <c r="C156" t="str">
        <f>_xlfn.XLOOKUP(List_of_countries_and_territories_by_total_population[[#This Row],[Location]],Comparison!$AS$5:$AS$219,Comparison!$AS$5:$AS$219,"FIX MISSING")</f>
        <v>Estonia</v>
      </c>
      <c r="D156">
        <f>RANK(List_of_countries_and_territories_by_total_population[[#This Row],[Population]],List_of_countries_and_territories_by_total_population[Population])</f>
        <v>155</v>
      </c>
    </row>
    <row r="157" spans="1:4" x14ac:dyDescent="0.25">
      <c r="A157" t="s">
        <v>692</v>
      </c>
      <c r="B157">
        <v>1373024</v>
      </c>
      <c r="C157" t="str">
        <f>_xlfn.XLOOKUP(List_of_countries_and_territories_by_total_population[[#This Row],[Location]],Comparison!$AS$5:$AS$219,Comparison!$AS$5:$AS$219,"FIX MISSING")</f>
        <v>East Timor</v>
      </c>
      <c r="D157">
        <f>RANK(List_of_countries_and_territories_by_total_population[[#This Row],[Population]],List_of_countries_and_territories_by_total_population[Population])</f>
        <v>156</v>
      </c>
    </row>
    <row r="158" spans="1:4" x14ac:dyDescent="0.25">
      <c r="A158" t="s">
        <v>107</v>
      </c>
      <c r="B158">
        <v>1368333</v>
      </c>
      <c r="C158" t="str">
        <f>_xlfn.XLOOKUP(List_of_countries_and_territories_by_total_population[[#This Row],[Location]],Comparison!$AS$5:$AS$219,Comparison!$AS$5:$AS$219,"FIX MISSING")</f>
        <v>Trinidad and Tobago</v>
      </c>
      <c r="D158">
        <f>RANK(List_of_countries_and_territories_by_total_population[[#This Row],[Population]],List_of_countries_and_territories_by_total_population[Population])</f>
        <v>157</v>
      </c>
    </row>
    <row r="159" spans="1:4" x14ac:dyDescent="0.25">
      <c r="A159" t="s">
        <v>128</v>
      </c>
      <c r="B159">
        <v>1259509</v>
      </c>
      <c r="C159" t="str">
        <f>_xlfn.XLOOKUP(List_of_countries_and_territories_by_total_population[[#This Row],[Location]],Comparison!$AS$5:$AS$219,Comparison!$AS$5:$AS$219,"FIX MISSING")</f>
        <v>Mauritius</v>
      </c>
      <c r="D159">
        <f>RANK(List_of_countries_and_territories_by_total_population[[#This Row],[Population]],List_of_countries_and_territories_by_total_population[Population])</f>
        <v>158</v>
      </c>
    </row>
    <row r="160" spans="1:4" x14ac:dyDescent="0.25">
      <c r="A160" t="s">
        <v>236</v>
      </c>
      <c r="B160">
        <v>1235549</v>
      </c>
      <c r="C160" t="str">
        <f>_xlfn.XLOOKUP(List_of_countries_and_territories_by_total_population[[#This Row],[Location]],Comparison!$AS$5:$AS$219,Comparison!$AS$5:$AS$219,"FIX MISSING")</f>
        <v>Eswatini</v>
      </c>
      <c r="D160">
        <f>RANK(List_of_countries_and_territories_by_total_population[[#This Row],[Population]],List_of_countries_and_territories_by_total_population[Population])</f>
        <v>159</v>
      </c>
    </row>
    <row r="161" spans="1:4" x14ac:dyDescent="0.25">
      <c r="A161" t="s">
        <v>279</v>
      </c>
      <c r="B161">
        <v>1001454</v>
      </c>
      <c r="C161" t="str">
        <f>_xlfn.XLOOKUP(List_of_countries_and_territories_by_total_population[[#This Row],[Location]],Comparison!$AS$5:$AS$219,Comparison!$AS$5:$AS$219,"FIX MISSING")</f>
        <v>Djibouti</v>
      </c>
      <c r="D161">
        <f>RANK(List_of_countries_and_territories_by_total_population[[#This Row],[Population]],List_of_countries_and_territories_by_total_population[Population])</f>
        <v>160</v>
      </c>
    </row>
    <row r="162" spans="1:4" x14ac:dyDescent="0.25">
      <c r="A162" t="s">
        <v>62</v>
      </c>
      <c r="B162">
        <v>918100</v>
      </c>
      <c r="C162" t="str">
        <f>_xlfn.XLOOKUP(List_of_countries_and_territories_by_total_population[[#This Row],[Location]],Comparison!$AS$5:$AS$219,Comparison!$AS$5:$AS$219,"FIX MISSING")</f>
        <v>Cyprus</v>
      </c>
      <c r="D162">
        <f>RANK(List_of_countries_and_territories_by_total_population[[#This Row],[Population]],List_of_countries_and_territories_by_total_population[Population])</f>
        <v>161</v>
      </c>
    </row>
    <row r="163" spans="1:4" x14ac:dyDescent="0.25">
      <c r="A163" t="s">
        <v>178</v>
      </c>
      <c r="B163">
        <v>900869</v>
      </c>
      <c r="C163" t="str">
        <f>_xlfn.XLOOKUP(List_of_countries_and_territories_by_total_population[[#This Row],[Location]],Comparison!$AS$5:$AS$219,Comparison!$AS$5:$AS$219,"FIX MISSING")</f>
        <v>Fiji</v>
      </c>
      <c r="D163">
        <f>RANK(List_of_countries_and_territories_by_total_population[[#This Row],[Population]],List_of_countries_and_territories_by_total_population[Population])</f>
        <v>162</v>
      </c>
    </row>
    <row r="164" spans="1:4" x14ac:dyDescent="0.25">
      <c r="A164" t="s">
        <v>250</v>
      </c>
      <c r="B164">
        <v>900141</v>
      </c>
      <c r="C164" t="str">
        <f>_xlfn.XLOOKUP(List_of_countries_and_territories_by_total_population[[#This Row],[Location]],Comparison!$AS$5:$AS$219,Comparison!$AS$5:$AS$219,"FIX MISSING")</f>
        <v>Comoros</v>
      </c>
      <c r="D164">
        <f>RANK(List_of_countries_and_territories_by_total_population[[#This Row],[Population]],List_of_countries_and_territories_by_total_population[Population])</f>
        <v>163</v>
      </c>
    </row>
    <row r="165" spans="1:4" x14ac:dyDescent="0.25">
      <c r="A165" t="s">
        <v>211</v>
      </c>
      <c r="B165">
        <v>777224</v>
      </c>
      <c r="C165" t="str">
        <f>_xlfn.XLOOKUP(List_of_countries_and_territories_by_total_population[[#This Row],[Location]],Comparison!$AS$5:$AS$219,Comparison!$AS$5:$AS$219,"FIX MISSING")</f>
        <v>Bhutan</v>
      </c>
      <c r="D165">
        <f>RANK(List_of_countries_and_territories_by_total_population[[#This Row],[Population]],List_of_countries_and_territories_by_total_population[Population])</f>
        <v>164</v>
      </c>
    </row>
    <row r="166" spans="1:4" x14ac:dyDescent="0.25">
      <c r="A166" t="s">
        <v>164</v>
      </c>
      <c r="B166">
        <v>772975</v>
      </c>
      <c r="C166" t="str">
        <f>_xlfn.XLOOKUP(List_of_countries_and_territories_by_total_population[[#This Row],[Location]],Comparison!$AS$5:$AS$219,Comparison!$AS$5:$AS$219,"FIX MISSING")</f>
        <v>Guyana</v>
      </c>
      <c r="D166">
        <f>RANK(List_of_countries_and_territories_by_total_population[[#This Row],[Population]],List_of_countries_and_territories_by_total_population[Population])</f>
        <v>165</v>
      </c>
    </row>
    <row r="167" spans="1:4" x14ac:dyDescent="0.25">
      <c r="A167" t="s">
        <v>258</v>
      </c>
      <c r="B167">
        <v>750325</v>
      </c>
      <c r="C167" t="str">
        <f>_xlfn.XLOOKUP(List_of_countries_and_territories_by_total_population[[#This Row],[Location]],Comparison!$AS$5:$AS$219,Comparison!$AS$5:$AS$219,"FIX MISSING")</f>
        <v>Solomon Islands</v>
      </c>
      <c r="D167">
        <f>RANK(List_of_countries_and_territories_by_total_population[[#This Row],[Population]],List_of_countries_and_territories_by_total_population[Population])</f>
        <v>166</v>
      </c>
    </row>
    <row r="168" spans="1:4" x14ac:dyDescent="0.25">
      <c r="A168" t="s">
        <v>2630</v>
      </c>
      <c r="B168">
        <v>686600</v>
      </c>
      <c r="C168" t="str">
        <f>_xlfn.XLOOKUP(List_of_countries_and_territories_by_total_population[[#This Row],[Location]],Comparison!$AS$5:$AS$219,Comparison!$AS$5:$AS$219,"FIX MISSING")</f>
        <v>FIX MISSING</v>
      </c>
      <c r="D168">
        <f>RANK(List_of_countries_and_territories_by_total_population[[#This Row],[Population]],List_of_countries_and_territories_by_total_population[Population])</f>
        <v>167</v>
      </c>
    </row>
    <row r="169" spans="1:4" x14ac:dyDescent="0.25">
      <c r="A169" t="s">
        <v>45</v>
      </c>
      <c r="B169">
        <v>672020</v>
      </c>
      <c r="C169" t="str">
        <f>_xlfn.XLOOKUP(List_of_countries_and_territories_by_total_population[[#This Row],[Location]],Comparison!$AS$5:$AS$219,Comparison!$AS$5:$AS$219,"FIX MISSING")</f>
        <v>Luxembourg</v>
      </c>
      <c r="D169">
        <f>RANK(List_of_countries_and_territories_by_total_population[[#This Row],[Population]],List_of_countries_and_territories_by_total_population[Population])</f>
        <v>168</v>
      </c>
    </row>
    <row r="170" spans="1:4" x14ac:dyDescent="0.25">
      <c r="A170" t="s">
        <v>96</v>
      </c>
      <c r="B170">
        <v>623633</v>
      </c>
      <c r="C170" t="str">
        <f>_xlfn.XLOOKUP(List_of_countries_and_territories_by_total_population[[#This Row],[Location]],Comparison!$AS$5:$AS$219,Comparison!$AS$5:$AS$219,"FIX MISSING")</f>
        <v>Montenegro</v>
      </c>
      <c r="D170">
        <f>RANK(List_of_countries_and_territories_by_total_population[[#This Row],[Population]],List_of_countries_and_territories_by_total_population[Population])</f>
        <v>169</v>
      </c>
    </row>
    <row r="171" spans="1:4" x14ac:dyDescent="0.25">
      <c r="A171" t="s">
        <v>210</v>
      </c>
      <c r="B171">
        <v>616500</v>
      </c>
      <c r="C171" t="str">
        <f>_xlfn.XLOOKUP(List_of_countries_and_territories_by_total_population[[#This Row],[Location]],Comparison!$AS$5:$AS$219,Comparison!$AS$5:$AS$219,"FIX MISSING")</f>
        <v>Suriname</v>
      </c>
      <c r="D171">
        <f>RANK(List_of_countries_and_territories_by_total_population[[#This Row],[Population]],List_of_countries_and_territories_by_total_population[Population])</f>
        <v>170</v>
      </c>
    </row>
    <row r="172" spans="1:4" x14ac:dyDescent="0.25">
      <c r="A172" t="s">
        <v>2631</v>
      </c>
      <c r="B172">
        <v>590506</v>
      </c>
      <c r="C172" t="str">
        <f>_xlfn.XLOOKUP(List_of_countries_and_territories_by_total_population[[#This Row],[Location]],Comparison!$AS$5:$AS$219,Comparison!$AS$5:$AS$219,"FIX MISSING")</f>
        <v>FIX MISSING</v>
      </c>
      <c r="D172">
        <f>RANK(List_of_countries_and_territories_by_total_population[[#This Row],[Population]],List_of_countries_and_territories_by_total_population[Population])</f>
        <v>171</v>
      </c>
    </row>
    <row r="173" spans="1:4" x14ac:dyDescent="0.25">
      <c r="A173" t="s">
        <v>57</v>
      </c>
      <c r="B173">
        <v>542051</v>
      </c>
      <c r="C173" t="str">
        <f>_xlfn.XLOOKUP(List_of_countries_and_territories_by_total_population[[#This Row],[Location]],Comparison!$AS$5:$AS$219,Comparison!$AS$5:$AS$219,"FIX MISSING")</f>
        <v>Malta</v>
      </c>
      <c r="D173">
        <f>RANK(List_of_countries_and_territories_by_total_population[[#This Row],[Population]],List_of_countries_and_territories_by_total_population[Population])</f>
        <v>172</v>
      </c>
    </row>
    <row r="174" spans="1:4" x14ac:dyDescent="0.25">
      <c r="A174" t="s">
        <v>152</v>
      </c>
      <c r="B174">
        <v>515132</v>
      </c>
      <c r="C174" t="str">
        <f>_xlfn.XLOOKUP(List_of_countries_and_territories_by_total_population[[#This Row],[Location]],Comparison!$AS$5:$AS$219,Comparison!$AS$5:$AS$219,"FIX MISSING")</f>
        <v>Maldives</v>
      </c>
      <c r="D174">
        <f>RANK(List_of_countries_and_territories_by_total_population[[#This Row],[Population]],List_of_countries_and_territories_by_total_population[Population])</f>
        <v>173</v>
      </c>
    </row>
    <row r="175" spans="1:4" x14ac:dyDescent="0.25">
      <c r="A175" t="s">
        <v>222</v>
      </c>
      <c r="B175">
        <v>491233</v>
      </c>
      <c r="C175" t="str">
        <f>_xlfn.XLOOKUP(List_of_countries_and_territories_by_total_population[[#This Row],[Location]],Comparison!$AS$5:$AS$219,Comparison!$AS$5:$AS$219,"FIX MISSING")</f>
        <v>Cape Verde</v>
      </c>
      <c r="D175">
        <f>RANK(List_of_countries_and_territories_by_total_population[[#This Row],[Population]],List_of_countries_and_territories_by_total_population[Population])</f>
        <v>174</v>
      </c>
    </row>
    <row r="176" spans="1:4" x14ac:dyDescent="0.25">
      <c r="A176" t="s">
        <v>2632</v>
      </c>
      <c r="B176">
        <v>476214</v>
      </c>
      <c r="C176" t="str">
        <f>_xlfn.XLOOKUP(List_of_countries_and_territories_by_total_population[[#This Row],[Location]],Comparison!$AS$5:$AS$219,Comparison!$AS$5:$AS$219,"FIX MISSING")</f>
        <v>FIX MISSING</v>
      </c>
      <c r="D176">
        <f>RANK(List_of_countries_and_territories_by_total_population[[#This Row],[Population]],List_of_countries_and_territories_by_total_population[Population])</f>
        <v>175</v>
      </c>
    </row>
    <row r="177" spans="1:4" x14ac:dyDescent="0.25">
      <c r="A177" t="s">
        <v>102</v>
      </c>
      <c r="B177">
        <v>450500</v>
      </c>
      <c r="C177" t="str">
        <f>_xlfn.XLOOKUP(List_of_countries_and_territories_by_total_population[[#This Row],[Location]],Comparison!$AS$5:$AS$219,Comparison!$AS$5:$AS$219,"FIX MISSING")</f>
        <v>Brunei</v>
      </c>
      <c r="D177">
        <f>RANK(List_of_countries_and_territories_by_total_population[[#This Row],[Population]],List_of_countries_and_territories_by_total_population[Population])</f>
        <v>176</v>
      </c>
    </row>
    <row r="178" spans="1:4" x14ac:dyDescent="0.25">
      <c r="A178" t="s">
        <v>200</v>
      </c>
      <c r="B178">
        <v>410919</v>
      </c>
      <c r="C178" t="str">
        <f>_xlfn.XLOOKUP(List_of_countries_and_territories_by_total_population[[#This Row],[Location]],Comparison!$AS$5:$AS$219,Comparison!$AS$5:$AS$219,"FIX MISSING")</f>
        <v>Belize</v>
      </c>
      <c r="D178">
        <f>RANK(List_of_countries_and_territories_by_total_population[[#This Row],[Population]],List_of_countries_and_territories_by_total_population[Population])</f>
        <v>177</v>
      </c>
    </row>
    <row r="179" spans="1:4" x14ac:dyDescent="0.25">
      <c r="A179" t="s">
        <v>104</v>
      </c>
      <c r="B179">
        <v>398165</v>
      </c>
      <c r="C179" t="str">
        <f>_xlfn.XLOOKUP(List_of_countries_and_territories_by_total_population[[#This Row],[Location]],Comparison!$AS$5:$AS$219,Comparison!$AS$5:$AS$219,"FIX MISSING")</f>
        <v>Bahamas</v>
      </c>
      <c r="D179">
        <f>RANK(List_of_countries_and_territories_by_total_population[[#This Row],[Population]],List_of_countries_and_territories_by_total_population[Population])</f>
        <v>178</v>
      </c>
    </row>
    <row r="180" spans="1:4" x14ac:dyDescent="0.25">
      <c r="A180" t="s">
        <v>11</v>
      </c>
      <c r="B180">
        <v>388790</v>
      </c>
      <c r="C180" t="str">
        <f>_xlfn.XLOOKUP(List_of_countries_and_territories_by_total_population[[#This Row],[Location]],Comparison!$AS$5:$AS$219,Comparison!$AS$5:$AS$219,"FIX MISSING")</f>
        <v>Iceland</v>
      </c>
      <c r="D180">
        <f>RANK(List_of_countries_and_territories_by_total_population[[#This Row],[Population]],List_of_countries_and_territories_by_total_population[Population])</f>
        <v>179</v>
      </c>
    </row>
    <row r="181" spans="1:4" x14ac:dyDescent="0.25">
      <c r="A181" t="s">
        <v>2633</v>
      </c>
      <c r="B181">
        <v>360938</v>
      </c>
      <c r="C181" t="str">
        <f>_xlfn.XLOOKUP(List_of_countries_and_territories_by_total_population[[#This Row],[Location]],Comparison!$AS$5:$AS$219,Comparison!$AS$5:$AS$219,"FIX MISSING")</f>
        <v>FIX MISSING</v>
      </c>
      <c r="D181">
        <f>RANK(List_of_countries_and_territories_by_total_population[[#This Row],[Population]],List_of_countries_and_territories_by_total_population[Population])</f>
        <v>180</v>
      </c>
    </row>
    <row r="182" spans="1:4" x14ac:dyDescent="0.25">
      <c r="A182" t="s">
        <v>233</v>
      </c>
      <c r="B182">
        <v>321409</v>
      </c>
      <c r="C182" t="str">
        <f>_xlfn.XLOOKUP(List_of_countries_and_territories_by_total_population[[#This Row],[Location]],Comparison!$AS$5:$AS$219,Comparison!$AS$5:$AS$219,"FIX MISSING")</f>
        <v>Vanuatu</v>
      </c>
      <c r="D182">
        <f>RANK(List_of_countries_and_territories_by_total_population[[#This Row],[Population]],List_of_countries_and_territories_by_total_population[Population])</f>
        <v>181</v>
      </c>
    </row>
    <row r="183" spans="1:4" x14ac:dyDescent="0.25">
      <c r="A183" t="s">
        <v>2634</v>
      </c>
      <c r="B183">
        <v>279890</v>
      </c>
      <c r="C183" t="str">
        <f>_xlfn.XLOOKUP(List_of_countries_and_territories_by_total_population[[#This Row],[Location]],Comparison!$AS$5:$AS$219,Comparison!$AS$5:$AS$219,"FIX MISSING")</f>
        <v>FIX MISSING</v>
      </c>
      <c r="D183">
        <f>RANK(List_of_countries_and_territories_by_total_population[[#This Row],[Population]],List_of_countries_and_territories_by_total_population[Population])</f>
        <v>182</v>
      </c>
    </row>
    <row r="184" spans="1:4" x14ac:dyDescent="0.25">
      <c r="A184" t="s">
        <v>2635</v>
      </c>
      <c r="B184">
        <v>268510</v>
      </c>
      <c r="C184" t="str">
        <f>_xlfn.XLOOKUP(List_of_countries_and_territories_by_total_population[[#This Row],[Location]],Comparison!$AS$5:$AS$219,Comparison!$AS$5:$AS$219,"FIX MISSING")</f>
        <v>FIX MISSING</v>
      </c>
      <c r="D184">
        <f>RANK(List_of_countries_and_territories_by_total_population[[#This Row],[Population]],List_of_countries_and_territories_by_total_population[Population])</f>
        <v>183</v>
      </c>
    </row>
    <row r="185" spans="1:4" x14ac:dyDescent="0.25">
      <c r="A185" t="s">
        <v>111</v>
      </c>
      <c r="B185">
        <v>267800</v>
      </c>
      <c r="C185" t="str">
        <f>_xlfn.XLOOKUP(List_of_countries_and_territories_by_total_population[[#This Row],[Location]],Comparison!$AS$5:$AS$219,Comparison!$AS$5:$AS$219,"FIX MISSING")</f>
        <v>Barbados</v>
      </c>
      <c r="D185">
        <f>RANK(List_of_countries_and_territories_by_total_population[[#This Row],[Population]],List_of_countries_and_territories_by_total_population[Population])</f>
        <v>184</v>
      </c>
    </row>
    <row r="186" spans="1:4" x14ac:dyDescent="0.25">
      <c r="A186" t="s">
        <v>2636</v>
      </c>
      <c r="B186">
        <v>244236</v>
      </c>
      <c r="C186" t="str">
        <f>_xlfn.XLOOKUP(List_of_countries_and_territories_by_total_population[[#This Row],[Location]],Comparison!$AS$5:$AS$219,Comparison!$AS$5:$AS$219,"FIX MISSING")</f>
        <v>FIX MISSING</v>
      </c>
      <c r="D186">
        <f>RANK(List_of_countries_and_territories_by_total_population[[#This Row],[Population]],List_of_countries_and_territories_by_total_population[Population])</f>
        <v>185</v>
      </c>
    </row>
    <row r="187" spans="1:4" x14ac:dyDescent="0.25">
      <c r="A187" t="s">
        <v>234</v>
      </c>
      <c r="B187">
        <v>228319</v>
      </c>
      <c r="C187" t="str">
        <f>_xlfn.XLOOKUP(List_of_countries_and_territories_by_total_population[[#This Row],[Location]],Comparison!$AS$5:$AS$219,Comparison!$AS$5:$AS$219,"FIX MISSING")</f>
        <v>São Tomé and Príncipe</v>
      </c>
      <c r="D187">
        <f>RANK(List_of_countries_and_territories_by_total_population[[#This Row],[Population]],List_of_countries_and_territories_by_total_population[Population])</f>
        <v>186</v>
      </c>
    </row>
    <row r="188" spans="1:4" x14ac:dyDescent="0.25">
      <c r="A188" t="s">
        <v>197</v>
      </c>
      <c r="B188">
        <v>205557</v>
      </c>
      <c r="C188" t="str">
        <f>_xlfn.XLOOKUP(List_of_countries_and_territories_by_total_population[[#This Row],[Location]],Comparison!$AS$5:$AS$219,Comparison!$AS$5:$AS$219,"FIX MISSING")</f>
        <v>Samoa</v>
      </c>
      <c r="D188">
        <f>RANK(List_of_countries_and_territories_by_total_population[[#This Row],[Population]],List_of_countries_and_territories_by_total_population[Population])</f>
        <v>187</v>
      </c>
    </row>
    <row r="189" spans="1:4" x14ac:dyDescent="0.25">
      <c r="A189" t="s">
        <v>185</v>
      </c>
      <c r="B189">
        <v>184100</v>
      </c>
      <c r="C189" t="str">
        <f>_xlfn.XLOOKUP(List_of_countries_and_territories_by_total_population[[#This Row],[Location]],Comparison!$AS$5:$AS$219,Comparison!$AS$5:$AS$219,"FIX MISSING")</f>
        <v>Saint Lucia</v>
      </c>
      <c r="D189">
        <f>RANK(List_of_countries_and_territories_by_total_population[[#This Row],[Population]],List_of_countries_and_territories_by_total_population[Population])</f>
        <v>188</v>
      </c>
    </row>
    <row r="190" spans="1:4" x14ac:dyDescent="0.25">
      <c r="A190" t="s">
        <v>2637</v>
      </c>
      <c r="B190">
        <v>155826</v>
      </c>
      <c r="C190" t="str">
        <f>_xlfn.XLOOKUP(List_of_countries_and_territories_by_total_population[[#This Row],[Location]],Comparison!$AS$5:$AS$219,Comparison!$AS$5:$AS$219,"FIX MISSING")</f>
        <v>FIX MISSING</v>
      </c>
      <c r="D190">
        <f>RANK(List_of_countries_and_territories_by_total_population[[#This Row],[Population]],List_of_countries_and_territories_by_total_population[Population])</f>
        <v>189</v>
      </c>
    </row>
    <row r="191" spans="1:4" x14ac:dyDescent="0.25">
      <c r="A191" t="s">
        <v>2638</v>
      </c>
      <c r="B191">
        <v>153836</v>
      </c>
      <c r="C191" t="str">
        <f>_xlfn.XLOOKUP(List_of_countries_and_territories_by_total_population[[#This Row],[Location]],Comparison!$AS$5:$AS$219,Comparison!$AS$5:$AS$219,"FIX MISSING")</f>
        <v>FIX MISSING</v>
      </c>
      <c r="D191">
        <f>RANK(List_of_countries_and_territories_by_total_population[[#This Row],[Population]],List_of_countries_and_territories_by_total_population[Population])</f>
        <v>190</v>
      </c>
    </row>
    <row r="192" spans="1:4" x14ac:dyDescent="0.25">
      <c r="A192" t="s">
        <v>119</v>
      </c>
      <c r="B192">
        <v>121355</v>
      </c>
      <c r="C192" t="str">
        <f>_xlfn.XLOOKUP(List_of_countries_and_territories_by_total_population[[#This Row],[Location]],Comparison!$AS$5:$AS$219,Comparison!$AS$5:$AS$219,"FIX MISSING")</f>
        <v>Seychelles</v>
      </c>
      <c r="D192">
        <f>RANK(List_of_countries_and_territories_by_total_population[[#This Row],[Population]],List_of_countries_and_territories_by_total_population[Population])</f>
        <v>191</v>
      </c>
    </row>
    <row r="193" spans="1:4" x14ac:dyDescent="0.25">
      <c r="A193" t="s">
        <v>229</v>
      </c>
      <c r="B193">
        <v>120740</v>
      </c>
      <c r="C193" t="str">
        <f>_xlfn.XLOOKUP(List_of_countries_and_territories_by_total_population[[#This Row],[Location]],Comparison!$AS$5:$AS$219,Comparison!$AS$5:$AS$219,"FIX MISSING")</f>
        <v>Kiribati</v>
      </c>
      <c r="D193">
        <f>RANK(List_of_countries_and_territories_by_total_population[[#This Row],[Population]],List_of_countries_and_territories_by_total_population[Population])</f>
        <v>192</v>
      </c>
    </row>
    <row r="194" spans="1:4" x14ac:dyDescent="0.25">
      <c r="A194" t="s">
        <v>130</v>
      </c>
      <c r="B194">
        <v>112579</v>
      </c>
      <c r="C194" t="str">
        <f>_xlfn.XLOOKUP(List_of_countries_and_territories_by_total_population[[#This Row],[Location]],Comparison!$AS$5:$AS$219,Comparison!$AS$5:$AS$219,"FIX MISSING")</f>
        <v>Grenada</v>
      </c>
      <c r="D194">
        <f>RANK(List_of_countries_and_territories_by_total_population[[#This Row],[Population]],List_of_countries_and_territories_by_total_population[Population])</f>
        <v>193</v>
      </c>
    </row>
    <row r="195" spans="1:4" x14ac:dyDescent="0.25">
      <c r="A195" t="s">
        <v>143</v>
      </c>
      <c r="B195">
        <v>110872</v>
      </c>
      <c r="C195" t="str">
        <f>_xlfn.XLOOKUP(List_of_countries_and_territories_by_total_population[[#This Row],[Location]],Comparison!$AS$5:$AS$219,Comparison!$AS$5:$AS$219,"FIX MISSING")</f>
        <v>Saint Vincent and the Grenadines</v>
      </c>
      <c r="D195">
        <f>RANK(List_of_countries_and_territories_by_total_population[[#This Row],[Population]],List_of_countries_and_territories_by_total_population[Population])</f>
        <v>194</v>
      </c>
    </row>
    <row r="196" spans="1:4" x14ac:dyDescent="0.25">
      <c r="A196" t="s">
        <v>2639</v>
      </c>
      <c r="B196">
        <v>107566</v>
      </c>
      <c r="C196" t="str">
        <f>_xlfn.XLOOKUP(List_of_countries_and_territories_by_total_population[[#This Row],[Location]],Comparison!$AS$5:$AS$219,Comparison!$AS$5:$AS$219,"FIX MISSING")</f>
        <v>FIX MISSING</v>
      </c>
      <c r="D196">
        <f>RANK(List_of_countries_and_territories_by_total_population[[#This Row],[Population]],List_of_countries_and_territories_by_total_population[Population])</f>
        <v>195</v>
      </c>
    </row>
    <row r="197" spans="1:4" x14ac:dyDescent="0.25">
      <c r="A197" t="s">
        <v>227</v>
      </c>
      <c r="B197">
        <v>105754</v>
      </c>
      <c r="C197" t="str">
        <f>_xlfn.XLOOKUP(List_of_countries_and_territories_by_total_population[[#This Row],[Location]],Comparison!$AS$5:$AS$219,Comparison!$AS$5:$AS$219,"FIX MISSING")</f>
        <v>Micronesia</v>
      </c>
      <c r="D197">
        <f>RANK(List_of_countries_and_territories_by_total_population[[#This Row],[Population]],List_of_countries_and_territories_by_total_population[Population])</f>
        <v>196</v>
      </c>
    </row>
    <row r="198" spans="1:4" x14ac:dyDescent="0.25">
      <c r="A198" t="s">
        <v>101</v>
      </c>
      <c r="B198">
        <v>103603</v>
      </c>
      <c r="C198" t="str">
        <f>_xlfn.XLOOKUP(List_of_countries_and_territories_by_total_population[[#This Row],[Location]],Comparison!$AS$5:$AS$219,Comparison!$AS$5:$AS$219,"FIX MISSING")</f>
        <v>Antigua and Barbuda</v>
      </c>
      <c r="D198">
        <f>RANK(List_of_countries_and_territories_by_total_population[[#This Row],[Population]],List_of_countries_and_territories_by_total_population[Population])</f>
        <v>197</v>
      </c>
    </row>
    <row r="199" spans="1:4" x14ac:dyDescent="0.25">
      <c r="A199" t="s">
        <v>2640</v>
      </c>
      <c r="B199">
        <v>103267</v>
      </c>
      <c r="C199" t="str">
        <f>_xlfn.XLOOKUP(List_of_countries_and_territories_by_total_population[[#This Row],[Location]],Comparison!$AS$5:$AS$219,Comparison!$AS$5:$AS$219,"FIX MISSING")</f>
        <v>FIX MISSING</v>
      </c>
      <c r="D199">
        <f>RANK(List_of_countries_and_territories_by_total_population[[#This Row],[Population]],List_of_countries_and_territories_by_total_population[Population])</f>
        <v>198</v>
      </c>
    </row>
    <row r="200" spans="1:4" x14ac:dyDescent="0.25">
      <c r="A200" t="s">
        <v>170</v>
      </c>
      <c r="B200">
        <v>100179</v>
      </c>
      <c r="C200" t="str">
        <f>_xlfn.XLOOKUP(List_of_countries_and_territories_by_total_population[[#This Row],[Location]],Comparison!$AS$5:$AS$219,Comparison!$AS$5:$AS$219,"FIX MISSING")</f>
        <v>Tonga</v>
      </c>
      <c r="D200">
        <f>RANK(List_of_countries_and_territories_by_total_population[[#This Row],[Population]],List_of_countries_and_territories_by_total_population[Population])</f>
        <v>199</v>
      </c>
    </row>
    <row r="201" spans="1:4" x14ac:dyDescent="0.25">
      <c r="A201" t="s">
        <v>2641</v>
      </c>
      <c r="B201">
        <v>87146</v>
      </c>
      <c r="C201" t="str">
        <f>_xlfn.XLOOKUP(List_of_countries_and_territories_by_total_population[[#This Row],[Location]],Comparison!$AS$5:$AS$219,Comparison!$AS$5:$AS$219,"FIX MISSING")</f>
        <v>FIX MISSING</v>
      </c>
      <c r="D201">
        <f>RANK(List_of_countries_and_territories_by_total_population[[#This Row],[Population]],List_of_countries_and_territories_by_total_population[Population])</f>
        <v>200</v>
      </c>
    </row>
    <row r="202" spans="1:4" x14ac:dyDescent="0.25">
      <c r="A202" t="s">
        <v>72</v>
      </c>
      <c r="B202">
        <v>86801</v>
      </c>
      <c r="C202" t="str">
        <f>_xlfn.XLOOKUP(List_of_countries_and_territories_by_total_population[[#This Row],[Location]],Comparison!$AS$5:$AS$219,Comparison!$AS$5:$AS$219,"FIX MISSING")</f>
        <v>Andorra</v>
      </c>
      <c r="D202">
        <f>RANK(List_of_countries_and_territories_by_total_population[[#This Row],[Population]],List_of_countries_and_territories_by_total_population[Population])</f>
        <v>201</v>
      </c>
    </row>
    <row r="203" spans="1:4" x14ac:dyDescent="0.25">
      <c r="A203" t="s">
        <v>2642</v>
      </c>
      <c r="B203">
        <v>84738</v>
      </c>
      <c r="C203" t="str">
        <f>_xlfn.XLOOKUP(List_of_countries_and_territories_by_total_population[[#This Row],[Location]],Comparison!$AS$5:$AS$219,Comparison!$AS$5:$AS$219,"FIX MISSING")</f>
        <v>FIX MISSING</v>
      </c>
      <c r="D203">
        <f>RANK(List_of_countries_and_territories_by_total_population[[#This Row],[Population]],List_of_countries_and_territories_by_total_population[Population])</f>
        <v>202</v>
      </c>
    </row>
    <row r="204" spans="1:4" x14ac:dyDescent="0.25">
      <c r="A204" t="s">
        <v>2643</v>
      </c>
      <c r="B204">
        <v>84530</v>
      </c>
      <c r="C204" t="str">
        <f>_xlfn.XLOOKUP(List_of_countries_and_territories_by_total_population[[#This Row],[Location]],Comparison!$AS$5:$AS$219,Comparison!$AS$5:$AS$219,"FIX MISSING")</f>
        <v>FIX MISSING</v>
      </c>
      <c r="D204">
        <f>RANK(List_of_countries_and_territories_by_total_population[[#This Row],[Population]],List_of_countries_and_territories_by_total_population[Population])</f>
        <v>203</v>
      </c>
    </row>
    <row r="205" spans="1:4" x14ac:dyDescent="0.25">
      <c r="A205" t="s">
        <v>168</v>
      </c>
      <c r="B205">
        <v>67408</v>
      </c>
      <c r="C205" t="str">
        <f>_xlfn.XLOOKUP(List_of_countries_and_territories_by_total_population[[#This Row],[Location]],Comparison!$AS$5:$AS$219,Comparison!$AS$5:$AS$219,"FIX MISSING")</f>
        <v>Dominica</v>
      </c>
      <c r="D205">
        <f>RANK(List_of_countries_and_territories_by_total_population[[#This Row],[Population]],List_of_countries_and_territories_by_total_population[Population])</f>
        <v>204</v>
      </c>
    </row>
    <row r="206" spans="1:4" x14ac:dyDescent="0.25">
      <c r="A206" t="s">
        <v>2644</v>
      </c>
      <c r="B206">
        <v>64769</v>
      </c>
      <c r="C206" t="str">
        <f>_xlfn.XLOOKUP(List_of_countries_and_territories_by_total_population[[#This Row],[Location]],Comparison!$AS$5:$AS$219,Comparison!$AS$5:$AS$219,"FIX MISSING")</f>
        <v>FIX MISSING</v>
      </c>
      <c r="D206">
        <f>RANK(List_of_countries_and_territories_by_total_population[[#This Row],[Population]],List_of_countries_and_territories_by_total_population[Population])</f>
        <v>205</v>
      </c>
    </row>
    <row r="207" spans="1:4" x14ac:dyDescent="0.25">
      <c r="A207" t="s">
        <v>2645</v>
      </c>
      <c r="B207">
        <v>64055</v>
      </c>
      <c r="C207" t="str">
        <f>_xlfn.XLOOKUP(List_of_countries_and_territories_by_total_population[[#This Row],[Location]],Comparison!$AS$5:$AS$219,Comparison!$AS$5:$AS$219,"FIX MISSING")</f>
        <v>FIX MISSING</v>
      </c>
      <c r="D207">
        <f>RANK(List_of_countries_and_territories_by_total_population[[#This Row],[Population]],List_of_countries_and_territories_by_total_population[Population])</f>
        <v>206</v>
      </c>
    </row>
    <row r="208" spans="1:4" x14ac:dyDescent="0.25">
      <c r="A208" t="s">
        <v>2646</v>
      </c>
      <c r="B208">
        <v>56865</v>
      </c>
      <c r="C208" t="str">
        <f>_xlfn.XLOOKUP(List_of_countries_and_territories_by_total_population[[#This Row],[Location]],Comparison!$AS$5:$AS$219,Comparison!$AS$5:$AS$219,"FIX MISSING")</f>
        <v>FIX MISSING</v>
      </c>
      <c r="D208">
        <f>RANK(List_of_countries_and_territories_by_total_population[[#This Row],[Population]],List_of_countries_and_territories_by_total_population[Population])</f>
        <v>207</v>
      </c>
    </row>
    <row r="209" spans="1:4" x14ac:dyDescent="0.25">
      <c r="A209" t="s">
        <v>2647</v>
      </c>
      <c r="B209">
        <v>56520</v>
      </c>
      <c r="C209" t="str">
        <f>_xlfn.XLOOKUP(List_of_countries_and_territories_by_total_population[[#This Row],[Location]],Comparison!$AS$5:$AS$219,Comparison!$AS$5:$AS$219,"FIX MISSING")</f>
        <v>FIX MISSING</v>
      </c>
      <c r="D209">
        <f>RANK(List_of_countries_and_territories_by_total_population[[#This Row],[Population]],List_of_countries_and_territories_by_total_population[Population])</f>
        <v>208</v>
      </c>
    </row>
    <row r="210" spans="1:4" x14ac:dyDescent="0.25">
      <c r="A210" t="s">
        <v>2648</v>
      </c>
      <c r="B210">
        <v>54908</v>
      </c>
      <c r="C210" t="str">
        <f>_xlfn.XLOOKUP(List_of_countries_and_territories_by_total_population[[#This Row],[Location]],Comparison!$AS$5:$AS$219,Comparison!$AS$5:$AS$219,"FIX MISSING")</f>
        <v>FIX MISSING</v>
      </c>
      <c r="D210">
        <f>RANK(List_of_countries_and_territories_by_total_population[[#This Row],[Population]],List_of_countries_and_territories_by_total_population[Population])</f>
        <v>209</v>
      </c>
    </row>
    <row r="211" spans="1:4" x14ac:dyDescent="0.25">
      <c r="A211" t="s">
        <v>97</v>
      </c>
      <c r="B211">
        <v>51320</v>
      </c>
      <c r="C211" t="str">
        <f>_xlfn.XLOOKUP(List_of_countries_and_territories_by_total_population[[#This Row],[Location]],Comparison!$AS$5:$AS$219,Comparison!$AS$5:$AS$219,"FIX MISSING")</f>
        <v>Saint Kitts and Nevis</v>
      </c>
      <c r="D211">
        <f>RANK(List_of_countries_and_territories_by_total_population[[#This Row],[Population]],List_of_countries_and_territories_by_total_population[Population])</f>
        <v>210</v>
      </c>
    </row>
    <row r="212" spans="1:4" x14ac:dyDescent="0.25">
      <c r="A212" t="s">
        <v>2649</v>
      </c>
      <c r="B212">
        <v>49710</v>
      </c>
      <c r="C212" t="str">
        <f>_xlfn.XLOOKUP(List_of_countries_and_territories_by_total_population[[#This Row],[Location]],Comparison!$AS$5:$AS$219,Comparison!$AS$5:$AS$219,"FIX MISSING")</f>
        <v>FIX MISSING</v>
      </c>
      <c r="D212">
        <f>RANK(List_of_countries_and_territories_by_total_population[[#This Row],[Population]],List_of_countries_and_territories_by_total_population[Population])</f>
        <v>211</v>
      </c>
    </row>
    <row r="213" spans="1:4" x14ac:dyDescent="0.25">
      <c r="A213" t="s">
        <v>2650</v>
      </c>
      <c r="B213">
        <v>49309</v>
      </c>
      <c r="C213" t="str">
        <f>_xlfn.XLOOKUP(List_of_countries_and_territories_by_total_population[[#This Row],[Location]],Comparison!$AS$5:$AS$219,Comparison!$AS$5:$AS$219,"FIX MISSING")</f>
        <v>FIX MISSING</v>
      </c>
      <c r="D213">
        <f>RANK(List_of_countries_and_territories_by_total_population[[#This Row],[Population]],List_of_countries_and_territories_by_total_population[Population])</f>
        <v>212</v>
      </c>
    </row>
    <row r="214" spans="1:4" x14ac:dyDescent="0.25">
      <c r="A214" t="s">
        <v>2651</v>
      </c>
      <c r="B214">
        <v>47329</v>
      </c>
      <c r="C214" t="str">
        <f>_xlfn.XLOOKUP(List_of_countries_and_territories_by_total_population[[#This Row],[Location]],Comparison!$AS$5:$AS$219,Comparison!$AS$5:$AS$219,"FIX MISSING")</f>
        <v>FIX MISSING</v>
      </c>
      <c r="D214">
        <f>RANK(List_of_countries_and_territories_by_total_population[[#This Row],[Population]],List_of_countries_and_territories_by_total_population[Population])</f>
        <v>213</v>
      </c>
    </row>
    <row r="215" spans="1:4" x14ac:dyDescent="0.25">
      <c r="A215" t="s">
        <v>175</v>
      </c>
      <c r="B215">
        <v>42418</v>
      </c>
      <c r="C215" t="str">
        <f>_xlfn.XLOOKUP(List_of_countries_and_territories_by_total_population[[#This Row],[Location]],Comparison!$AS$5:$AS$219,Comparison!$AS$5:$AS$219,"FIX MISSING")</f>
        <v>Marshall Islands</v>
      </c>
      <c r="D215">
        <f>RANK(List_of_countries_and_territories_by_total_population[[#This Row],[Population]],List_of_countries_and_territories_by_total_population[Population])</f>
        <v>214</v>
      </c>
    </row>
    <row r="216" spans="1:4" x14ac:dyDescent="0.25">
      <c r="A216" t="s">
        <v>2652</v>
      </c>
      <c r="B216">
        <v>41349</v>
      </c>
      <c r="C216" t="str">
        <f>_xlfn.XLOOKUP(List_of_countries_and_territories_by_total_population[[#This Row],[Location]],Comparison!$AS$5:$AS$219,Comparison!$AS$5:$AS$219,"FIX MISSING")</f>
        <v>FIX MISSING</v>
      </c>
      <c r="D216">
        <f>RANK(List_of_countries_and_territories_by_total_population[[#This Row],[Population]],List_of_countries_and_territories_by_total_population[Population])</f>
        <v>215</v>
      </c>
    </row>
    <row r="217" spans="1:4" x14ac:dyDescent="0.25">
      <c r="A217" t="s">
        <v>28</v>
      </c>
      <c r="B217">
        <v>40023</v>
      </c>
      <c r="C217" t="str">
        <f>_xlfn.XLOOKUP(List_of_countries_and_territories_by_total_population[[#This Row],[Location]],Comparison!$AS$5:$AS$219,Comparison!$AS$5:$AS$219,"FIX MISSING")</f>
        <v>FIX MISSING</v>
      </c>
      <c r="D217">
        <f>RANK(List_of_countries_and_territories_by_total_population[[#This Row],[Population]],List_of_countries_and_territories_by_total_population[Population])</f>
        <v>216</v>
      </c>
    </row>
    <row r="218" spans="1:4" x14ac:dyDescent="0.25">
      <c r="A218" t="s">
        <v>332</v>
      </c>
      <c r="B218">
        <v>38367</v>
      </c>
      <c r="C218" t="str">
        <f>_xlfn.XLOOKUP(List_of_countries_and_territories_by_total_population[[#This Row],[Location]],Comparison!$AS$5:$AS$219,Comparison!$AS$5:$AS$219,"FIX MISSING")</f>
        <v>Monaco</v>
      </c>
      <c r="D218">
        <f>RANK(List_of_countries_and_territories_by_total_population[[#This Row],[Population]],List_of_countries_and_territories_by_total_population[Population])</f>
        <v>217</v>
      </c>
    </row>
    <row r="219" spans="1:4" x14ac:dyDescent="0.25">
      <c r="A219" t="s">
        <v>2653</v>
      </c>
      <c r="B219">
        <v>34003</v>
      </c>
      <c r="C219" t="str">
        <f>_xlfn.XLOOKUP(List_of_countries_and_territories_by_total_population[[#This Row],[Location]],Comparison!$AS$5:$AS$219,Comparison!$AS$5:$AS$219,"FIX MISSING")</f>
        <v>FIX MISSING</v>
      </c>
      <c r="D219">
        <f>RANK(List_of_countries_and_territories_by_total_population[[#This Row],[Population]],List_of_countries_and_territories_by_total_population[Population])</f>
        <v>218</v>
      </c>
    </row>
    <row r="220" spans="1:4" x14ac:dyDescent="0.25">
      <c r="A220" t="s">
        <v>85</v>
      </c>
      <c r="B220">
        <v>33984</v>
      </c>
      <c r="C220" t="str">
        <f>_xlfn.XLOOKUP(List_of_countries_and_territories_by_total_population[[#This Row],[Location]],Comparison!$AS$5:$AS$219,Comparison!$AS$5:$AS$219,"FIX MISSING")</f>
        <v>San Marino</v>
      </c>
      <c r="D220">
        <f>RANK(List_of_countries_and_territories_by_total_population[[#This Row],[Population]],List_of_countries_and_territories_by_total_population[Population])</f>
        <v>219</v>
      </c>
    </row>
    <row r="221" spans="1:4" x14ac:dyDescent="0.25">
      <c r="A221" t="s">
        <v>2654</v>
      </c>
      <c r="B221">
        <v>32358</v>
      </c>
      <c r="C221" t="str">
        <f>_xlfn.XLOOKUP(List_of_countries_and_territories_by_total_population[[#This Row],[Location]],Comparison!$AS$5:$AS$219,Comparison!$AS$5:$AS$219,"FIX MISSING")</f>
        <v>FIX MISSING</v>
      </c>
      <c r="D221">
        <f>RANK(List_of_countries_and_territories_by_total_population[[#This Row],[Population]],List_of_countries_and_territories_by_total_population[Population])</f>
        <v>220</v>
      </c>
    </row>
    <row r="222" spans="1:4" x14ac:dyDescent="0.25">
      <c r="A222" t="s">
        <v>2655</v>
      </c>
      <c r="B222">
        <v>31538</v>
      </c>
      <c r="C222" t="str">
        <f>_xlfn.XLOOKUP(List_of_countries_and_territories_by_total_population[[#This Row],[Location]],Comparison!$AS$5:$AS$219,Comparison!$AS$5:$AS$219,"FIX MISSING")</f>
        <v>FIX MISSING</v>
      </c>
      <c r="D222">
        <f>RANK(List_of_countries_and_territories_by_total_population[[#This Row],[Population]],List_of_countries_and_territories_by_total_population[Population])</f>
        <v>221</v>
      </c>
    </row>
    <row r="223" spans="1:4" x14ac:dyDescent="0.25">
      <c r="A223" t="s">
        <v>127</v>
      </c>
      <c r="B223">
        <v>16733</v>
      </c>
      <c r="C223" t="str">
        <f>_xlfn.XLOOKUP(List_of_countries_and_territories_by_total_population[[#This Row],[Location]],Comparison!$AS$5:$AS$219,Comparison!$AS$5:$AS$219,"FIX MISSING")</f>
        <v>Palau</v>
      </c>
      <c r="D223">
        <f>RANK(List_of_countries_and_territories_by_total_population[[#This Row],[Population]],List_of_countries_and_territories_by_total_population[Population])</f>
        <v>222</v>
      </c>
    </row>
    <row r="224" spans="1:4" x14ac:dyDescent="0.25">
      <c r="A224" t="s">
        <v>2656</v>
      </c>
      <c r="B224">
        <v>15780</v>
      </c>
      <c r="C224" t="str">
        <f>_xlfn.XLOOKUP(List_of_countries_and_territories_by_total_population[[#This Row],[Location]],Comparison!$AS$5:$AS$219,Comparison!$AS$5:$AS$219,"FIX MISSING")</f>
        <v>FIX MISSING</v>
      </c>
      <c r="D224">
        <f>RANK(List_of_countries_and_territories_by_total_population[[#This Row],[Population]],List_of_countries_and_territories_by_total_population[Population])</f>
        <v>223</v>
      </c>
    </row>
    <row r="225" spans="1:4" x14ac:dyDescent="0.25">
      <c r="A225" t="s">
        <v>494</v>
      </c>
      <c r="B225">
        <v>15040</v>
      </c>
      <c r="C225" t="str">
        <f>_xlfn.XLOOKUP(List_of_countries_and_territories_by_total_population[[#This Row],[Location]],Comparison!$AS$5:$AS$219,Comparison!$AS$5:$AS$219,"FIX MISSING")</f>
        <v>FIX MISSING</v>
      </c>
      <c r="D225">
        <f>RANK(List_of_countries_and_territories_by_total_population[[#This Row],[Population]],List_of_countries_and_territories_by_total_population[Population])</f>
        <v>224</v>
      </c>
    </row>
    <row r="226" spans="1:4" x14ac:dyDescent="0.25">
      <c r="A226" t="s">
        <v>206</v>
      </c>
      <c r="B226">
        <v>11680</v>
      </c>
      <c r="C226" t="str">
        <f>_xlfn.XLOOKUP(List_of_countries_and_territories_by_total_population[[#This Row],[Location]],Comparison!$AS$5:$AS$219,Comparison!$AS$5:$AS$219,"FIX MISSING")</f>
        <v>Nauru</v>
      </c>
      <c r="D226">
        <f>RANK(List_of_countries_and_territories_by_total_population[[#This Row],[Population]],List_of_countries_and_territories_by_total_population[Population])</f>
        <v>225</v>
      </c>
    </row>
    <row r="227" spans="1:4" x14ac:dyDescent="0.25">
      <c r="A227" t="s">
        <v>2657</v>
      </c>
      <c r="B227">
        <v>11620</v>
      </c>
      <c r="C227" t="str">
        <f>_xlfn.XLOOKUP(List_of_countries_and_territories_by_total_population[[#This Row],[Location]],Comparison!$AS$5:$AS$219,Comparison!$AS$5:$AS$219,"FIX MISSING")</f>
        <v>FIX MISSING</v>
      </c>
      <c r="D227">
        <f>RANK(List_of_countries_and_territories_by_total_population[[#This Row],[Population]],List_of_countries_and_territories_by_total_population[Population])</f>
        <v>226</v>
      </c>
    </row>
    <row r="228" spans="1:4" x14ac:dyDescent="0.25">
      <c r="A228" t="s">
        <v>223</v>
      </c>
      <c r="B228">
        <v>10679</v>
      </c>
      <c r="C228" t="str">
        <f>_xlfn.XLOOKUP(List_of_countries_and_territories_by_total_population[[#This Row],[Location]],Comparison!$AS$5:$AS$219,Comparison!$AS$5:$AS$219,"FIX MISSING")</f>
        <v>Tuvalu</v>
      </c>
      <c r="D228">
        <f>RANK(List_of_countries_and_territories_by_total_population[[#This Row],[Population]],List_of_countries_and_territories_by_total_population[Population])</f>
        <v>227</v>
      </c>
    </row>
    <row r="229" spans="1:4" x14ac:dyDescent="0.25">
      <c r="A229" t="s">
        <v>2658</v>
      </c>
      <c r="B229">
        <v>10585</v>
      </c>
      <c r="C229" t="str">
        <f>_xlfn.XLOOKUP(List_of_countries_and_territories_by_total_population[[#This Row],[Location]],Comparison!$AS$5:$AS$219,Comparison!$AS$5:$AS$219,"FIX MISSING")</f>
        <v>FIX MISSING</v>
      </c>
      <c r="D229">
        <f>RANK(List_of_countries_and_territories_by_total_population[[#This Row],[Population]],List_of_countries_and_territories_by_total_population[Population])</f>
        <v>228</v>
      </c>
    </row>
    <row r="230" spans="1:4" x14ac:dyDescent="0.25">
      <c r="A230" t="s">
        <v>2659</v>
      </c>
      <c r="B230">
        <v>6092</v>
      </c>
      <c r="C230" t="str">
        <f>_xlfn.XLOOKUP(List_of_countries_and_territories_by_total_population[[#This Row],[Location]],Comparison!$AS$5:$AS$219,Comparison!$AS$5:$AS$219,"FIX MISSING")</f>
        <v>FIX MISSING</v>
      </c>
      <c r="D230">
        <f>RANK(List_of_countries_and_territories_by_total_population[[#This Row],[Population]],List_of_countries_and_territories_by_total_population[Population])</f>
        <v>229</v>
      </c>
    </row>
    <row r="231" spans="1:4" x14ac:dyDescent="0.25">
      <c r="A231" t="s">
        <v>2660</v>
      </c>
      <c r="B231">
        <v>5651</v>
      </c>
      <c r="C231" t="str">
        <f>_xlfn.XLOOKUP(List_of_countries_and_territories_by_total_population[[#This Row],[Location]],Comparison!$AS$5:$AS$219,Comparison!$AS$5:$AS$219,"FIX MISSING")</f>
        <v>FIX MISSING</v>
      </c>
      <c r="D231">
        <f>RANK(List_of_countries_and_territories_by_total_population[[#This Row],[Population]],List_of_countries_and_territories_by_total_population[Population])</f>
        <v>230</v>
      </c>
    </row>
    <row r="232" spans="1:4" x14ac:dyDescent="0.25">
      <c r="A232" t="s">
        <v>2661</v>
      </c>
      <c r="B232">
        <v>4386</v>
      </c>
      <c r="C232" t="str">
        <f>_xlfn.XLOOKUP(List_of_countries_and_territories_by_total_population[[#This Row],[Location]],Comparison!$AS$5:$AS$219,Comparison!$AS$5:$AS$219,"FIX MISSING")</f>
        <v>FIX MISSING</v>
      </c>
      <c r="D232">
        <f>RANK(List_of_countries_and_territories_by_total_population[[#This Row],[Population]],List_of_countries_and_territories_by_total_population[Population])</f>
        <v>231</v>
      </c>
    </row>
    <row r="233" spans="1:4" x14ac:dyDescent="0.25">
      <c r="A233" t="s">
        <v>2662</v>
      </c>
      <c r="B233">
        <v>3662</v>
      </c>
      <c r="C233" t="str">
        <f>_xlfn.XLOOKUP(List_of_countries_and_territories_by_total_population[[#This Row],[Location]],Comparison!$AS$5:$AS$219,Comparison!$AS$5:$AS$219,"FIX MISSING")</f>
        <v>FIX MISSING</v>
      </c>
      <c r="D233">
        <f>RANK(List_of_countries_and_territories_by_total_population[[#This Row],[Population]],List_of_countries_and_territories_by_total_population[Population])</f>
        <v>232</v>
      </c>
    </row>
    <row r="234" spans="1:4" x14ac:dyDescent="0.25">
      <c r="A234" t="s">
        <v>2663</v>
      </c>
      <c r="B234">
        <v>2188</v>
      </c>
      <c r="C234" t="str">
        <f>_xlfn.XLOOKUP(List_of_countries_and_territories_by_total_population[[#This Row],[Location]],Comparison!$AS$5:$AS$219,Comparison!$AS$5:$AS$219,"FIX MISSING")</f>
        <v>FIX MISSING</v>
      </c>
      <c r="D234">
        <f>RANK(List_of_countries_and_territories_by_total_population[[#This Row],[Population]],List_of_countries_and_territories_by_total_population[Population])</f>
        <v>233</v>
      </c>
    </row>
    <row r="235" spans="1:4" x14ac:dyDescent="0.25">
      <c r="A235" t="s">
        <v>2664</v>
      </c>
      <c r="B235">
        <v>1692</v>
      </c>
      <c r="C235" t="str">
        <f>_xlfn.XLOOKUP(List_of_countries_and_territories_by_total_population[[#This Row],[Location]],Comparison!$AS$5:$AS$219,Comparison!$AS$5:$AS$219,"FIX MISSING")</f>
        <v>FIX MISSING</v>
      </c>
      <c r="D235">
        <f>RANK(List_of_countries_and_territories_by_total_population[[#This Row],[Population]],List_of_countries_and_territories_by_total_population[Population])</f>
        <v>234</v>
      </c>
    </row>
    <row r="236" spans="1:4" x14ac:dyDescent="0.25">
      <c r="A236" t="s">
        <v>2665</v>
      </c>
      <c r="B236">
        <v>1681</v>
      </c>
      <c r="C236" t="str">
        <f>_xlfn.XLOOKUP(List_of_countries_and_territories_by_total_population[[#This Row],[Location]],Comparison!$AS$5:$AS$219,Comparison!$AS$5:$AS$219,"FIX MISSING")</f>
        <v>FIX MISSING</v>
      </c>
      <c r="D236">
        <f>RANK(List_of_countries_and_territories_by_total_population[[#This Row],[Population]],List_of_countries_and_territories_by_total_population[Population])</f>
        <v>235</v>
      </c>
    </row>
    <row r="237" spans="1:4" x14ac:dyDescent="0.25">
      <c r="A237" t="s">
        <v>2666</v>
      </c>
      <c r="B237">
        <v>1647</v>
      </c>
      <c r="C237" t="str">
        <f>_xlfn.XLOOKUP(List_of_countries_and_territories_by_total_population[[#This Row],[Location]],Comparison!$AS$5:$AS$219,Comparison!$AS$5:$AS$219,"FIX MISSING")</f>
        <v>FIX MISSING</v>
      </c>
      <c r="D237">
        <f>RANK(List_of_countries_and_territories_by_total_population[[#This Row],[Population]],List_of_countries_and_territories_by_total_population[Population])</f>
        <v>236</v>
      </c>
    </row>
    <row r="238" spans="1:4" x14ac:dyDescent="0.25">
      <c r="A238" t="s">
        <v>2667</v>
      </c>
      <c r="B238">
        <v>764</v>
      </c>
      <c r="C238" t="str">
        <f>_xlfn.XLOOKUP(List_of_countries_and_territories_by_total_population[[#This Row],[Location]],Comparison!$AS$5:$AS$219,Comparison!$AS$5:$AS$219,"FIX MISSING")</f>
        <v>FIX MISSING</v>
      </c>
      <c r="D238">
        <f>RANK(List_of_countries_and_territories_by_total_population[[#This Row],[Population]],List_of_countries_and_territories_by_total_population[Population])</f>
        <v>237</v>
      </c>
    </row>
    <row r="239" spans="1:4" x14ac:dyDescent="0.25">
      <c r="A239" t="s">
        <v>2668</v>
      </c>
      <c r="B239">
        <v>593</v>
      </c>
      <c r="C239" t="str">
        <f>_xlfn.XLOOKUP(List_of_countries_and_territories_by_total_population[[#This Row],[Location]],Comparison!$AS$5:$AS$219,Comparison!$AS$5:$AS$219,"FIX MISSING")</f>
        <v>FIX MISSING</v>
      </c>
      <c r="D239">
        <f>RANK(List_of_countries_and_territories_by_total_population[[#This Row],[Population]],List_of_countries_and_territories_by_total_population[Population])</f>
        <v>238</v>
      </c>
    </row>
    <row r="240" spans="1:4" x14ac:dyDescent="0.25">
      <c r="A240" t="s">
        <v>2669</v>
      </c>
      <c r="B240">
        <v>35</v>
      </c>
      <c r="C240" t="str">
        <f>_xlfn.XLOOKUP(List_of_countries_and_territories_by_total_population[[#This Row],[Location]],Comparison!$AS$5:$AS$219,Comparison!$AS$5:$AS$219,"FIX MISSING")</f>
        <v>FIX MISSING</v>
      </c>
      <c r="D240">
        <f>RANK(List_of_countries_and_territories_by_total_population[[#This Row],[Population]],List_of_countries_and_territories_by_total_population[Population])</f>
        <v>239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7E3CA0-9DFA-4504-BD0A-0C6D421CD2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Press Freedom</vt:lpstr>
      <vt:lpstr>Height</vt:lpstr>
      <vt:lpstr>Air Pollution</vt:lpstr>
      <vt:lpstr>Good Country</vt:lpstr>
      <vt:lpstr>Democracy v other indices</vt:lpstr>
      <vt:lpstr>Pisa</vt:lpstr>
      <vt:lpstr>Infant mortality</vt:lpstr>
      <vt:lpstr>Maternal mortality</vt:lpstr>
      <vt:lpstr>Democracy</vt:lpstr>
      <vt:lpstr>Life expectancy</vt:lpstr>
      <vt:lpstr>GDP</vt:lpstr>
      <vt:lpstr>HDI</vt:lpstr>
      <vt:lpstr>Quality of Life</vt:lpstr>
      <vt:lpstr>Economic Freedom Index_31_</vt:lpstr>
      <vt:lpstr>Comparison</vt:lpstr>
      <vt:lpstr>Alphabetical Order</vt:lpstr>
      <vt:lpstr>Population</vt:lpstr>
      <vt:lpstr>Chart</vt:lpstr>
      <vt:lpstr>All</vt:lpstr>
      <vt:lpstr>areas</vt:lpstr>
      <vt:lpstr>Asia.and.Australasia</vt:lpstr>
      <vt:lpstr>Central.and.Eastern.Europe</vt:lpstr>
      <vt:lpstr>EU</vt:lpstr>
      <vt:lpstr>Latin.America.and.the.Caribbean</vt:lpstr>
      <vt:lpstr>Middle.East.and.North.Africa</vt:lpstr>
      <vt:lpstr>North.America</vt:lpstr>
      <vt:lpstr>OECD</vt:lpstr>
      <vt:lpstr>OtherEU</vt:lpstr>
      <vt:lpstr>Sub.Saharan.Africa</vt:lpstr>
      <vt:lpstr>Western.Europe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Campbell</dc:creator>
  <cp:lastModifiedBy>William Campbell</cp:lastModifiedBy>
  <dcterms:created xsi:type="dcterms:W3CDTF">2024-11-22T19:04:33Z</dcterms:created>
  <dcterms:modified xsi:type="dcterms:W3CDTF">2024-12-17T07:57:34Z</dcterms:modified>
</cp:coreProperties>
</file>